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S:\Apportionment\Apport\Monthly Apport Data\2122\K-3 Compliance\"/>
    </mc:Choice>
  </mc:AlternateContent>
  <xr:revisionPtr revIDLastSave="0" documentId="13_ncr:1_{97F0FE82-151F-4135-A94D-076639623AB8}" xr6:coauthVersionLast="47" xr6:coauthVersionMax="47" xr10:uidLastSave="{00000000-0000-0000-0000-000000000000}"/>
  <bookViews>
    <workbookView xWindow="-24345" yWindow="2445" windowWidth="24165" windowHeight="13230" tabRatio="749" xr2:uid="{00000000-000D-0000-FFFF-FFFF00000000}"/>
  </bookViews>
  <sheets>
    <sheet name="Instructions" sheetId="10" r:id="rId1"/>
    <sheet name="2021-22 Class Size Calculator" sheetId="21" r:id="rId2"/>
    <sheet name="2020-21 Class Size Calculator" sheetId="19" state="hidden" r:id="rId3"/>
    <sheet name="2019-20 Class Size Calculator" sheetId="18" state="hidden" r:id="rId4"/>
    <sheet name="2018-19 Class Size Calculator" sheetId="20" state="hidden" r:id="rId5"/>
    <sheet name="2017-18 Class Size Calculator" sheetId="12" state="hidden" r:id="rId6"/>
    <sheet name="District Data as of Jan 2022" sheetId="16" r:id="rId7"/>
    <sheet name="3121% SY" sheetId="9" state="hidden" r:id="rId8"/>
  </sheets>
  <definedNames>
    <definedName name="_xlnm._FilterDatabase" localSheetId="7" hidden="1">'3121% SY'!$A$2:$J$2</definedName>
    <definedName name="_xlnm.Print_Area" localSheetId="4">'2018-19 Class Size Calculator'!$A$1:$I$37</definedName>
    <definedName name="_xlnm.Print_Area" localSheetId="3">'2019-20 Class Size Calculator'!$A$1:$J$37</definedName>
    <definedName name="_xlnm.Print_Area" localSheetId="2">'2020-21 Class Size Calculator'!$A$1:$J$37</definedName>
    <definedName name="_xlnm.Print_Area" localSheetId="1">'2021-22 Class Size Calculator'!$A$1:$J$37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16" l="1"/>
  <c r="K304" i="16"/>
  <c r="L304" i="16" s="1"/>
  <c r="M304" i="16" s="1"/>
  <c r="N304" i="16" s="1"/>
  <c r="O304" i="16" s="1"/>
  <c r="P304" i="16" s="1"/>
  <c r="K289" i="16"/>
  <c r="L289" i="16" s="1"/>
  <c r="M289" i="16" s="1"/>
  <c r="N289" i="16" s="1"/>
  <c r="O289" i="16" s="1"/>
  <c r="P289" i="16" s="1"/>
  <c r="K205" i="16"/>
  <c r="L205" i="16" s="1"/>
  <c r="M205" i="16" s="1"/>
  <c r="N205" i="16" s="1"/>
  <c r="O205" i="16" s="1"/>
  <c r="P205" i="16" s="1"/>
  <c r="K23" i="16"/>
  <c r="L23" i="16" s="1"/>
  <c r="M23" i="16" s="1"/>
  <c r="N23" i="16" s="1"/>
  <c r="O23" i="16" s="1"/>
  <c r="P23" i="16" s="1"/>
  <c r="S304" i="16" l="1"/>
  <c r="T304" i="16" s="1"/>
  <c r="Q304" i="16"/>
  <c r="S289" i="16"/>
  <c r="T289" i="16" s="1"/>
  <c r="Q289" i="16"/>
  <c r="R289" i="16" s="1"/>
  <c r="V289" i="16" s="1"/>
  <c r="S205" i="16"/>
  <c r="T205" i="16" s="1"/>
  <c r="Q205" i="16"/>
  <c r="S23" i="16"/>
  <c r="T23" i="16" s="1"/>
  <c r="Q23" i="16"/>
  <c r="U304" i="16" l="1"/>
  <c r="R304" i="16"/>
  <c r="V304" i="16" s="1"/>
  <c r="U289" i="16"/>
  <c r="W289" i="16" s="1"/>
  <c r="U205" i="16"/>
  <c r="R205" i="16"/>
  <c r="V205" i="16" s="1"/>
  <c r="U23" i="16"/>
  <c r="R23" i="16"/>
  <c r="V23" i="16" s="1"/>
  <c r="W304" i="16" l="1"/>
  <c r="W205" i="16"/>
  <c r="W23" i="16"/>
  <c r="A326" i="9" l="1"/>
  <c r="C314" i="9"/>
  <c r="C310" i="9"/>
  <c r="H8" i="9"/>
  <c r="C8" i="9"/>
  <c r="C97" i="9" l="1"/>
  <c r="C98" i="9"/>
  <c r="C215" i="9"/>
  <c r="C206" i="9"/>
  <c r="C109" i="9"/>
  <c r="C296" i="9" l="1"/>
  <c r="K4" i="16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85" i="16"/>
  <c r="K86" i="16"/>
  <c r="K87" i="16"/>
  <c r="K88" i="16"/>
  <c r="K89" i="16"/>
  <c r="K90" i="16"/>
  <c r="K91" i="16"/>
  <c r="K92" i="16"/>
  <c r="K93" i="16"/>
  <c r="K94" i="16"/>
  <c r="K95" i="16"/>
  <c r="K96" i="16"/>
  <c r="K97" i="16"/>
  <c r="K98" i="16"/>
  <c r="K99" i="16"/>
  <c r="K100" i="16"/>
  <c r="K101" i="16"/>
  <c r="K102" i="16"/>
  <c r="K103" i="16"/>
  <c r="K104" i="16"/>
  <c r="K105" i="16"/>
  <c r="K106" i="16"/>
  <c r="K107" i="16"/>
  <c r="K108" i="16"/>
  <c r="K109" i="16"/>
  <c r="K110" i="16"/>
  <c r="K111" i="16"/>
  <c r="K112" i="16"/>
  <c r="K113" i="16"/>
  <c r="K114" i="16"/>
  <c r="K115" i="16"/>
  <c r="K116" i="16"/>
  <c r="K117" i="16"/>
  <c r="K118" i="16"/>
  <c r="K120" i="16"/>
  <c r="K121" i="16"/>
  <c r="K122" i="16"/>
  <c r="K123" i="16"/>
  <c r="K124" i="16"/>
  <c r="K125" i="16"/>
  <c r="K126" i="16"/>
  <c r="L126" i="16" s="1"/>
  <c r="M126" i="16" s="1"/>
  <c r="N126" i="16" s="1"/>
  <c r="O126" i="16" s="1"/>
  <c r="P126" i="16" s="1"/>
  <c r="K127" i="16"/>
  <c r="K128" i="16"/>
  <c r="K129" i="16"/>
  <c r="K130" i="16"/>
  <c r="K131" i="16"/>
  <c r="K132" i="16"/>
  <c r="K133" i="16"/>
  <c r="K134" i="16"/>
  <c r="K135" i="16"/>
  <c r="K136" i="16"/>
  <c r="K137" i="16"/>
  <c r="K138" i="16"/>
  <c r="K139" i="16"/>
  <c r="K140" i="16"/>
  <c r="K141" i="16"/>
  <c r="K142" i="16"/>
  <c r="K143" i="16"/>
  <c r="K144" i="16"/>
  <c r="K145" i="16"/>
  <c r="K146" i="16"/>
  <c r="K147" i="16"/>
  <c r="K148" i="16"/>
  <c r="K149" i="16"/>
  <c r="K150" i="16"/>
  <c r="K151" i="16"/>
  <c r="K152" i="16"/>
  <c r="K153" i="16"/>
  <c r="K154" i="16"/>
  <c r="K155" i="16"/>
  <c r="K156" i="16"/>
  <c r="K157" i="16"/>
  <c r="K158" i="16"/>
  <c r="K159" i="16"/>
  <c r="K160" i="16"/>
  <c r="K161" i="16"/>
  <c r="K162" i="16"/>
  <c r="K163" i="16"/>
  <c r="K164" i="16"/>
  <c r="K165" i="16"/>
  <c r="K166" i="16"/>
  <c r="K167" i="16"/>
  <c r="K168" i="16"/>
  <c r="K169" i="16"/>
  <c r="K170" i="16"/>
  <c r="K171" i="16"/>
  <c r="K172" i="16"/>
  <c r="K173" i="16"/>
  <c r="K174" i="16"/>
  <c r="K175" i="16"/>
  <c r="K176" i="16"/>
  <c r="K177" i="16"/>
  <c r="K178" i="16"/>
  <c r="K179" i="16"/>
  <c r="K180" i="16"/>
  <c r="K181" i="16"/>
  <c r="K182" i="16"/>
  <c r="K183" i="16"/>
  <c r="K184" i="16"/>
  <c r="K185" i="16"/>
  <c r="K186" i="16"/>
  <c r="K187" i="16"/>
  <c r="K188" i="16"/>
  <c r="K189" i="16"/>
  <c r="K190" i="16"/>
  <c r="K191" i="16"/>
  <c r="K192" i="16"/>
  <c r="K193" i="16"/>
  <c r="K194" i="16"/>
  <c r="K195" i="16"/>
  <c r="K196" i="16"/>
  <c r="K197" i="16"/>
  <c r="K198" i="16"/>
  <c r="K199" i="16"/>
  <c r="K200" i="16"/>
  <c r="K201" i="16"/>
  <c r="K202" i="16"/>
  <c r="K203" i="16"/>
  <c r="K204" i="16"/>
  <c r="K206" i="16"/>
  <c r="K207" i="16"/>
  <c r="K208" i="16"/>
  <c r="K209" i="16"/>
  <c r="K210" i="16"/>
  <c r="K211" i="16"/>
  <c r="K212" i="16"/>
  <c r="K213" i="16"/>
  <c r="K214" i="16"/>
  <c r="K215" i="16"/>
  <c r="K216" i="16"/>
  <c r="K217" i="16"/>
  <c r="K218" i="16"/>
  <c r="K219" i="16"/>
  <c r="K220" i="16"/>
  <c r="K221" i="16"/>
  <c r="K222" i="16"/>
  <c r="K223" i="16"/>
  <c r="K224" i="16"/>
  <c r="K225" i="16"/>
  <c r="K226" i="16"/>
  <c r="K227" i="16"/>
  <c r="K228" i="16"/>
  <c r="K229" i="16"/>
  <c r="K230" i="16"/>
  <c r="K231" i="16"/>
  <c r="K232" i="16"/>
  <c r="K233" i="16"/>
  <c r="K234" i="16"/>
  <c r="K235" i="16"/>
  <c r="K236" i="16"/>
  <c r="K237" i="16"/>
  <c r="K238" i="16"/>
  <c r="K239" i="16"/>
  <c r="K240" i="16"/>
  <c r="K241" i="16"/>
  <c r="K242" i="16"/>
  <c r="K243" i="16"/>
  <c r="K244" i="16"/>
  <c r="K245" i="16"/>
  <c r="K246" i="16"/>
  <c r="K247" i="16"/>
  <c r="K248" i="16"/>
  <c r="K249" i="16"/>
  <c r="K250" i="16"/>
  <c r="K252" i="16"/>
  <c r="K253" i="16"/>
  <c r="K254" i="16"/>
  <c r="K255" i="16"/>
  <c r="K256" i="16"/>
  <c r="K257" i="16"/>
  <c r="K258" i="16"/>
  <c r="K259" i="16"/>
  <c r="K260" i="16"/>
  <c r="K261" i="16"/>
  <c r="K262" i="16"/>
  <c r="K263" i="16"/>
  <c r="K264" i="16"/>
  <c r="K265" i="16"/>
  <c r="K266" i="16"/>
  <c r="K267" i="16"/>
  <c r="K268" i="16"/>
  <c r="K269" i="16"/>
  <c r="K270" i="16"/>
  <c r="K271" i="16"/>
  <c r="K272" i="16"/>
  <c r="K273" i="16"/>
  <c r="K274" i="16"/>
  <c r="K275" i="16"/>
  <c r="K276" i="16"/>
  <c r="K277" i="16"/>
  <c r="K278" i="16"/>
  <c r="K279" i="16"/>
  <c r="K280" i="16"/>
  <c r="K281" i="16"/>
  <c r="K282" i="16"/>
  <c r="K283" i="16"/>
  <c r="K284" i="16"/>
  <c r="K285" i="16"/>
  <c r="K286" i="16"/>
  <c r="K287" i="16"/>
  <c r="K288" i="16"/>
  <c r="K290" i="16"/>
  <c r="K291" i="16"/>
  <c r="K292" i="16"/>
  <c r="K293" i="16"/>
  <c r="K294" i="16"/>
  <c r="K295" i="16"/>
  <c r="K296" i="16"/>
  <c r="K297" i="16"/>
  <c r="K298" i="16"/>
  <c r="K299" i="16"/>
  <c r="K300" i="16"/>
  <c r="K301" i="16"/>
  <c r="K302" i="16"/>
  <c r="K303" i="16"/>
  <c r="K305" i="16"/>
  <c r="K306" i="16"/>
  <c r="K307" i="16"/>
  <c r="K308" i="16"/>
  <c r="K309" i="16"/>
  <c r="K310" i="16"/>
  <c r="K311" i="16"/>
  <c r="K312" i="16"/>
  <c r="K313" i="16"/>
  <c r="K314" i="16"/>
  <c r="K315" i="16"/>
  <c r="K316" i="16"/>
  <c r="K317" i="16"/>
  <c r="K318" i="16"/>
  <c r="K319" i="16"/>
  <c r="K320" i="16"/>
  <c r="S126" i="16" l="1"/>
  <c r="T126" i="16" s="1"/>
  <c r="Q126" i="16"/>
  <c r="U126" i="16" l="1"/>
  <c r="R126" i="16"/>
  <c r="V126" i="16" s="1"/>
  <c r="W126" i="16" l="1"/>
  <c r="I108" i="9" l="1"/>
  <c r="K119" i="16" s="1"/>
  <c r="L119" i="16" s="1"/>
  <c r="M119" i="16" s="1"/>
  <c r="N119" i="16" s="1"/>
  <c r="O119" i="16" s="1"/>
  <c r="P119" i="16" s="1"/>
  <c r="S119" i="16" l="1"/>
  <c r="T119" i="16" s="1"/>
  <c r="Q119" i="16"/>
  <c r="R119" i="16" s="1"/>
  <c r="V119" i="16" s="1"/>
  <c r="U119" i="16" l="1"/>
  <c r="W119" i="16" s="1"/>
  <c r="I138" i="9"/>
  <c r="K251" i="16" s="1"/>
  <c r="L251" i="16" s="1"/>
  <c r="M251" i="16" s="1"/>
  <c r="N251" i="16" s="1"/>
  <c r="O251" i="16" s="1"/>
  <c r="P251" i="16" s="1"/>
  <c r="C138" i="9"/>
  <c r="C108" i="9"/>
  <c r="C31" i="9"/>
  <c r="S251" i="16" l="1"/>
  <c r="T251" i="16" s="1"/>
  <c r="Q251" i="16"/>
  <c r="R251" i="16" l="1"/>
  <c r="V251" i="16" s="1"/>
  <c r="U251" i="16"/>
  <c r="C4" i="9"/>
  <c r="C5" i="9"/>
  <c r="C6" i="9"/>
  <c r="C7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224" i="9"/>
  <c r="C99" i="9"/>
  <c r="C100" i="9"/>
  <c r="C101" i="9"/>
  <c r="C102" i="9"/>
  <c r="C103" i="9"/>
  <c r="C104" i="9"/>
  <c r="C105" i="9"/>
  <c r="C106" i="9"/>
  <c r="C107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7" i="9"/>
  <c r="C208" i="9"/>
  <c r="C209" i="9"/>
  <c r="C210" i="9"/>
  <c r="C211" i="9"/>
  <c r="C212" i="9"/>
  <c r="C213" i="9"/>
  <c r="C214" i="9"/>
  <c r="C216" i="9"/>
  <c r="C217" i="9"/>
  <c r="C218" i="9"/>
  <c r="C219" i="9"/>
  <c r="C220" i="9"/>
  <c r="C221" i="9"/>
  <c r="C222" i="9"/>
  <c r="C223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1" i="9"/>
  <c r="C312" i="9"/>
  <c r="C313" i="9"/>
  <c r="C315" i="9"/>
  <c r="C316" i="9"/>
  <c r="C110" i="9"/>
  <c r="C317" i="9"/>
  <c r="C318" i="9"/>
  <c r="C319" i="9"/>
  <c r="C320" i="9"/>
  <c r="C321" i="9"/>
  <c r="C322" i="9"/>
  <c r="C323" i="9"/>
  <c r="C324" i="9"/>
  <c r="C325" i="9"/>
  <c r="C3" i="9"/>
  <c r="A1" i="21" s="1"/>
  <c r="L120" i="16"/>
  <c r="W251" i="16" l="1"/>
  <c r="A1" i="20"/>
  <c r="A1" i="19"/>
  <c r="M120" i="16"/>
  <c r="N120" i="16" l="1"/>
  <c r="O120" i="16" s="1"/>
  <c r="P120" i="16" l="1"/>
  <c r="L117" i="16"/>
  <c r="Q120" i="16" l="1"/>
  <c r="S120" i="16"/>
  <c r="T120" i="16" s="1"/>
  <c r="M117" i="16"/>
  <c r="U120" i="16" l="1"/>
  <c r="R120" i="16"/>
  <c r="V120" i="16" s="1"/>
  <c r="N117" i="16"/>
  <c r="O117" i="16" s="1"/>
  <c r="W120" i="16" l="1"/>
  <c r="P117" i="16"/>
  <c r="Q117" i="16" l="1"/>
  <c r="S117" i="16"/>
  <c r="T117" i="16" s="1"/>
  <c r="L118" i="16"/>
  <c r="M118" i="16" s="1"/>
  <c r="N118" i="16" s="1"/>
  <c r="H322" i="9"/>
  <c r="R117" i="16" l="1"/>
  <c r="V117" i="16" s="1"/>
  <c r="U117" i="16"/>
  <c r="L4" i="16"/>
  <c r="L5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L85" i="16"/>
  <c r="L86" i="16"/>
  <c r="L87" i="16"/>
  <c r="L88" i="16"/>
  <c r="L89" i="16"/>
  <c r="L90" i="16"/>
  <c r="L91" i="16"/>
  <c r="L92" i="16"/>
  <c r="L93" i="16"/>
  <c r="L94" i="16"/>
  <c r="L95" i="16"/>
  <c r="L96" i="16"/>
  <c r="L97" i="16"/>
  <c r="L98" i="16"/>
  <c r="L99" i="16"/>
  <c r="L100" i="16"/>
  <c r="L101" i="16"/>
  <c r="L102" i="16"/>
  <c r="L103" i="16"/>
  <c r="L104" i="16"/>
  <c r="L105" i="16"/>
  <c r="L106" i="16"/>
  <c r="L107" i="16"/>
  <c r="L108" i="16"/>
  <c r="L109" i="16"/>
  <c r="L110" i="16"/>
  <c r="L111" i="16"/>
  <c r="L112" i="16"/>
  <c r="L113" i="16"/>
  <c r="L114" i="16"/>
  <c r="L115" i="16"/>
  <c r="L116" i="16"/>
  <c r="O118" i="16"/>
  <c r="L121" i="16"/>
  <c r="L122" i="16"/>
  <c r="L123" i="16"/>
  <c r="L124" i="16"/>
  <c r="L125" i="16"/>
  <c r="L127" i="16"/>
  <c r="L128" i="16"/>
  <c r="L129" i="16"/>
  <c r="L130" i="16"/>
  <c r="L131" i="16"/>
  <c r="L132" i="16"/>
  <c r="L133" i="16"/>
  <c r="L134" i="16"/>
  <c r="L135" i="16"/>
  <c r="L136" i="16"/>
  <c r="L137" i="16"/>
  <c r="L138" i="16"/>
  <c r="L139" i="16"/>
  <c r="L140" i="16"/>
  <c r="L141" i="16"/>
  <c r="L142" i="16"/>
  <c r="L143" i="16"/>
  <c r="L144" i="16"/>
  <c r="L145" i="16"/>
  <c r="L146" i="16"/>
  <c r="L147" i="16"/>
  <c r="L148" i="16"/>
  <c r="L149" i="16"/>
  <c r="L150" i="16"/>
  <c r="L151" i="16"/>
  <c r="L152" i="16"/>
  <c r="L153" i="16"/>
  <c r="L154" i="16"/>
  <c r="L155" i="16"/>
  <c r="L156" i="16"/>
  <c r="L157" i="16"/>
  <c r="L158" i="16"/>
  <c r="L159" i="16"/>
  <c r="L160" i="16"/>
  <c r="L161" i="16"/>
  <c r="L162" i="16"/>
  <c r="L163" i="16"/>
  <c r="L164" i="16"/>
  <c r="L165" i="16"/>
  <c r="L166" i="16"/>
  <c r="L167" i="16"/>
  <c r="L168" i="16"/>
  <c r="L169" i="16"/>
  <c r="L170" i="16"/>
  <c r="L171" i="16"/>
  <c r="L172" i="16"/>
  <c r="L173" i="16"/>
  <c r="L174" i="16"/>
  <c r="L175" i="16"/>
  <c r="L176" i="16"/>
  <c r="L177" i="16"/>
  <c r="L178" i="16"/>
  <c r="L179" i="16"/>
  <c r="L180" i="16"/>
  <c r="L181" i="16"/>
  <c r="L182" i="16"/>
  <c r="L183" i="16"/>
  <c r="L184" i="16"/>
  <c r="L185" i="16"/>
  <c r="L186" i="16"/>
  <c r="L187" i="16"/>
  <c r="L188" i="16"/>
  <c r="L189" i="16"/>
  <c r="L190" i="16"/>
  <c r="L191" i="16"/>
  <c r="L192" i="16"/>
  <c r="L193" i="16"/>
  <c r="L194" i="16"/>
  <c r="L195" i="16"/>
  <c r="L196" i="16"/>
  <c r="L197" i="16"/>
  <c r="L198" i="16"/>
  <c r="L199" i="16"/>
  <c r="L200" i="16"/>
  <c r="L201" i="16"/>
  <c r="L202" i="16"/>
  <c r="L203" i="16"/>
  <c r="L204" i="16"/>
  <c r="L206" i="16"/>
  <c r="L207" i="16"/>
  <c r="L208" i="16"/>
  <c r="L209" i="16"/>
  <c r="L210" i="16"/>
  <c r="L211" i="16"/>
  <c r="L212" i="16"/>
  <c r="L213" i="16"/>
  <c r="L214" i="16"/>
  <c r="L215" i="16"/>
  <c r="L216" i="16"/>
  <c r="L217" i="16"/>
  <c r="L218" i="16"/>
  <c r="L219" i="16"/>
  <c r="L220" i="16"/>
  <c r="L221" i="16"/>
  <c r="L222" i="16"/>
  <c r="L223" i="16"/>
  <c r="L224" i="16"/>
  <c r="L225" i="16"/>
  <c r="L226" i="16"/>
  <c r="L227" i="16"/>
  <c r="L228" i="16"/>
  <c r="L229" i="16"/>
  <c r="L230" i="16"/>
  <c r="L231" i="16"/>
  <c r="L232" i="16"/>
  <c r="L233" i="16"/>
  <c r="L234" i="16"/>
  <c r="L235" i="16"/>
  <c r="L236" i="16"/>
  <c r="L237" i="16"/>
  <c r="L238" i="16"/>
  <c r="L239" i="16"/>
  <c r="L240" i="16"/>
  <c r="L241" i="16"/>
  <c r="L242" i="16"/>
  <c r="L243" i="16"/>
  <c r="L244" i="16"/>
  <c r="L245" i="16"/>
  <c r="L246" i="16"/>
  <c r="L247" i="16"/>
  <c r="L248" i="16"/>
  <c r="L249" i="16"/>
  <c r="L250" i="16"/>
  <c r="L252" i="16"/>
  <c r="L253" i="16"/>
  <c r="L254" i="16"/>
  <c r="L255" i="16"/>
  <c r="L256" i="16"/>
  <c r="L257" i="16"/>
  <c r="L258" i="16"/>
  <c r="L259" i="16"/>
  <c r="L260" i="16"/>
  <c r="L261" i="16"/>
  <c r="L262" i="16"/>
  <c r="L263" i="16"/>
  <c r="L264" i="16"/>
  <c r="L265" i="16"/>
  <c r="L266" i="16"/>
  <c r="L267" i="16"/>
  <c r="L268" i="16"/>
  <c r="L269" i="16"/>
  <c r="L270" i="16"/>
  <c r="L271" i="16"/>
  <c r="L272" i="16"/>
  <c r="L273" i="16"/>
  <c r="L274" i="16"/>
  <c r="L275" i="16"/>
  <c r="L276" i="16"/>
  <c r="L277" i="16"/>
  <c r="L278" i="16"/>
  <c r="L279" i="16"/>
  <c r="L280" i="16"/>
  <c r="L281" i="16"/>
  <c r="L282" i="16"/>
  <c r="L283" i="16"/>
  <c r="L284" i="16"/>
  <c r="L285" i="16"/>
  <c r="L286" i="16"/>
  <c r="L287" i="16"/>
  <c r="L288" i="16"/>
  <c r="L290" i="16"/>
  <c r="L291" i="16"/>
  <c r="L292" i="16"/>
  <c r="L293" i="16"/>
  <c r="L294" i="16"/>
  <c r="L295" i="16"/>
  <c r="L296" i="16"/>
  <c r="L297" i="16"/>
  <c r="L298" i="16"/>
  <c r="L299" i="16"/>
  <c r="L300" i="16"/>
  <c r="L301" i="16"/>
  <c r="L302" i="16"/>
  <c r="L303" i="16"/>
  <c r="L305" i="16"/>
  <c r="L306" i="16"/>
  <c r="L307" i="16"/>
  <c r="L308" i="16"/>
  <c r="L309" i="16"/>
  <c r="L310" i="16"/>
  <c r="L311" i="16"/>
  <c r="L312" i="16"/>
  <c r="L313" i="16"/>
  <c r="L314" i="16"/>
  <c r="L315" i="16"/>
  <c r="L316" i="16"/>
  <c r="L317" i="16"/>
  <c r="L318" i="16"/>
  <c r="L319" i="16"/>
  <c r="L320" i="16"/>
  <c r="W117" i="16" l="1"/>
  <c r="P118" i="16"/>
  <c r="M305" i="16"/>
  <c r="M283" i="16"/>
  <c r="M263" i="16"/>
  <c r="M250" i="16"/>
  <c r="M234" i="16"/>
  <c r="M222" i="16"/>
  <c r="M214" i="16"/>
  <c r="M203" i="16"/>
  <c r="M191" i="16"/>
  <c r="M175" i="16"/>
  <c r="M163" i="16"/>
  <c r="M151" i="16"/>
  <c r="M139" i="16"/>
  <c r="M131" i="16"/>
  <c r="M104" i="16"/>
  <c r="M92" i="16"/>
  <c r="M80" i="16"/>
  <c r="M68" i="16"/>
  <c r="M56" i="16"/>
  <c r="M48" i="16"/>
  <c r="M40" i="16"/>
  <c r="M36" i="16"/>
  <c r="M32" i="16"/>
  <c r="M28" i="16"/>
  <c r="M24" i="16"/>
  <c r="M19" i="16"/>
  <c r="M7" i="16"/>
  <c r="M320" i="16"/>
  <c r="M316" i="16"/>
  <c r="M312" i="16"/>
  <c r="M308" i="16"/>
  <c r="M303" i="16"/>
  <c r="M299" i="16"/>
  <c r="M295" i="16"/>
  <c r="M291" i="16"/>
  <c r="M286" i="16"/>
  <c r="M282" i="16"/>
  <c r="M278" i="16"/>
  <c r="M274" i="16"/>
  <c r="M270" i="16"/>
  <c r="M266" i="16"/>
  <c r="M262" i="16"/>
  <c r="M258" i="16"/>
  <c r="M254" i="16"/>
  <c r="M249" i="16"/>
  <c r="M245" i="16"/>
  <c r="M241" i="16"/>
  <c r="M237" i="16"/>
  <c r="M233" i="16"/>
  <c r="M229" i="16"/>
  <c r="M225" i="16"/>
  <c r="M221" i="16"/>
  <c r="M217" i="16"/>
  <c r="M213" i="16"/>
  <c r="M209" i="16"/>
  <c r="M206" i="16"/>
  <c r="M202" i="16"/>
  <c r="M198" i="16"/>
  <c r="M194" i="16"/>
  <c r="M190" i="16"/>
  <c r="M186" i="16"/>
  <c r="M182" i="16"/>
  <c r="M178" i="16"/>
  <c r="M174" i="16"/>
  <c r="M170" i="16"/>
  <c r="M166" i="16"/>
  <c r="M162" i="16"/>
  <c r="M158" i="16"/>
  <c r="M154" i="16"/>
  <c r="M150" i="16"/>
  <c r="M146" i="16"/>
  <c r="M142" i="16"/>
  <c r="M138" i="16"/>
  <c r="M134" i="16"/>
  <c r="M130" i="16"/>
  <c r="M125" i="16"/>
  <c r="M121" i="16"/>
  <c r="M115" i="16"/>
  <c r="M111" i="16"/>
  <c r="M107" i="16"/>
  <c r="M103" i="16"/>
  <c r="M99" i="16"/>
  <c r="M95" i="16"/>
  <c r="M91" i="16"/>
  <c r="M87" i="16"/>
  <c r="M83" i="16"/>
  <c r="M79" i="16"/>
  <c r="M75" i="16"/>
  <c r="M71" i="16"/>
  <c r="M67" i="16"/>
  <c r="M63" i="16"/>
  <c r="M59" i="16"/>
  <c r="M55" i="16"/>
  <c r="M51" i="16"/>
  <c r="M47" i="16"/>
  <c r="M43" i="16"/>
  <c r="M39" i="16"/>
  <c r="M35" i="16"/>
  <c r="M31" i="16"/>
  <c r="M27" i="16"/>
  <c r="M22" i="16"/>
  <c r="M18" i="16"/>
  <c r="M14" i="16"/>
  <c r="M10" i="16"/>
  <c r="M6" i="16"/>
  <c r="M313" i="16"/>
  <c r="M300" i="16"/>
  <c r="M292" i="16"/>
  <c r="M279" i="16"/>
  <c r="M267" i="16"/>
  <c r="M255" i="16"/>
  <c r="M242" i="16"/>
  <c r="M226" i="16"/>
  <c r="M210" i="16"/>
  <c r="M199" i="16"/>
  <c r="M187" i="16"/>
  <c r="M179" i="16"/>
  <c r="M167" i="16"/>
  <c r="M155" i="16"/>
  <c r="M143" i="16"/>
  <c r="M135" i="16"/>
  <c r="M122" i="16"/>
  <c r="M108" i="16"/>
  <c r="M100" i="16"/>
  <c r="M88" i="16"/>
  <c r="M76" i="16"/>
  <c r="M64" i="16"/>
  <c r="M52" i="16"/>
  <c r="M15" i="16"/>
  <c r="M319" i="16"/>
  <c r="M311" i="16"/>
  <c r="M302" i="16"/>
  <c r="M290" i="16"/>
  <c r="M285" i="16"/>
  <c r="M281" i="16"/>
  <c r="M277" i="16"/>
  <c r="M273" i="16"/>
  <c r="M269" i="16"/>
  <c r="M265" i="16"/>
  <c r="M261" i="16"/>
  <c r="M257" i="16"/>
  <c r="M253" i="16"/>
  <c r="M248" i="16"/>
  <c r="M244" i="16"/>
  <c r="M240" i="16"/>
  <c r="M236" i="16"/>
  <c r="M232" i="16"/>
  <c r="M228" i="16"/>
  <c r="M224" i="16"/>
  <c r="M220" i="16"/>
  <c r="M216" i="16"/>
  <c r="M212" i="16"/>
  <c r="M208" i="16"/>
  <c r="M201" i="16"/>
  <c r="M197" i="16"/>
  <c r="M193" i="16"/>
  <c r="M189" i="16"/>
  <c r="M185" i="16"/>
  <c r="M181" i="16"/>
  <c r="M177" i="16"/>
  <c r="M173" i="16"/>
  <c r="M169" i="16"/>
  <c r="M165" i="16"/>
  <c r="M161" i="16"/>
  <c r="M157" i="16"/>
  <c r="M153" i="16"/>
  <c r="M149" i="16"/>
  <c r="M145" i="16"/>
  <c r="M141" i="16"/>
  <c r="M137" i="16"/>
  <c r="M133" i="16"/>
  <c r="M129" i="16"/>
  <c r="M124" i="16"/>
  <c r="M114" i="16"/>
  <c r="M110" i="16"/>
  <c r="M106" i="16"/>
  <c r="M102" i="16"/>
  <c r="M98" i="16"/>
  <c r="M94" i="16"/>
  <c r="M90" i="16"/>
  <c r="M86" i="16"/>
  <c r="M82" i="16"/>
  <c r="M78" i="16"/>
  <c r="M74" i="16"/>
  <c r="M70" i="16"/>
  <c r="M66" i="16"/>
  <c r="M62" i="16"/>
  <c r="M58" i="16"/>
  <c r="M54" i="16"/>
  <c r="M50" i="16"/>
  <c r="M46" i="16"/>
  <c r="M42" i="16"/>
  <c r="M38" i="16"/>
  <c r="M34" i="16"/>
  <c r="M30" i="16"/>
  <c r="M26" i="16"/>
  <c r="M21" i="16"/>
  <c r="M17" i="16"/>
  <c r="M13" i="16"/>
  <c r="M9" i="16"/>
  <c r="M5" i="16"/>
  <c r="M317" i="16"/>
  <c r="M309" i="16"/>
  <c r="M296" i="16"/>
  <c r="M287" i="16"/>
  <c r="M275" i="16"/>
  <c r="M271" i="16"/>
  <c r="M259" i="16"/>
  <c r="M246" i="16"/>
  <c r="M238" i="16"/>
  <c r="M230" i="16"/>
  <c r="M218" i="16"/>
  <c r="M195" i="16"/>
  <c r="M183" i="16"/>
  <c r="M171" i="16"/>
  <c r="M159" i="16"/>
  <c r="M147" i="16"/>
  <c r="M127" i="16"/>
  <c r="M112" i="16"/>
  <c r="M96" i="16"/>
  <c r="M84" i="16"/>
  <c r="M72" i="16"/>
  <c r="M60" i="16"/>
  <c r="M44" i="16"/>
  <c r="M11" i="16"/>
  <c r="M315" i="16"/>
  <c r="M307" i="16"/>
  <c r="M298" i="16"/>
  <c r="M294" i="16"/>
  <c r="M318" i="16"/>
  <c r="M314" i="16"/>
  <c r="M310" i="16"/>
  <c r="M306" i="16"/>
  <c r="M301" i="16"/>
  <c r="M297" i="16"/>
  <c r="M293" i="16"/>
  <c r="M288" i="16"/>
  <c r="M284" i="16"/>
  <c r="M280" i="16"/>
  <c r="M276" i="16"/>
  <c r="M272" i="16"/>
  <c r="M268" i="16"/>
  <c r="M264" i="16"/>
  <c r="M260" i="16"/>
  <c r="M256" i="16"/>
  <c r="M252" i="16"/>
  <c r="M247" i="16"/>
  <c r="M243" i="16"/>
  <c r="M239" i="16"/>
  <c r="M235" i="16"/>
  <c r="M231" i="16"/>
  <c r="M227" i="16"/>
  <c r="M223" i="16"/>
  <c r="M219" i="16"/>
  <c r="M215" i="16"/>
  <c r="M211" i="16"/>
  <c r="M207" i="16"/>
  <c r="M204" i="16"/>
  <c r="M200" i="16"/>
  <c r="M196" i="16"/>
  <c r="M192" i="16"/>
  <c r="M188" i="16"/>
  <c r="M184" i="16"/>
  <c r="M180" i="16"/>
  <c r="M176" i="16"/>
  <c r="M172" i="16"/>
  <c r="M168" i="16"/>
  <c r="M164" i="16"/>
  <c r="M160" i="16"/>
  <c r="M156" i="16"/>
  <c r="M152" i="16"/>
  <c r="M148" i="16"/>
  <c r="M144" i="16"/>
  <c r="M140" i="16"/>
  <c r="M136" i="16"/>
  <c r="M132" i="16"/>
  <c r="M128" i="16"/>
  <c r="M123" i="16"/>
  <c r="M116" i="16"/>
  <c r="M113" i="16"/>
  <c r="M109" i="16"/>
  <c r="M105" i="16"/>
  <c r="M101" i="16"/>
  <c r="M97" i="16"/>
  <c r="M93" i="16"/>
  <c r="M89" i="16"/>
  <c r="M85" i="16"/>
  <c r="M81" i="16"/>
  <c r="M77" i="16"/>
  <c r="M73" i="16"/>
  <c r="M69" i="16"/>
  <c r="M65" i="16"/>
  <c r="M61" i="16"/>
  <c r="M57" i="16"/>
  <c r="M53" i="16"/>
  <c r="M49" i="16"/>
  <c r="M45" i="16"/>
  <c r="M41" i="16"/>
  <c r="M37" i="16"/>
  <c r="M33" i="16"/>
  <c r="M29" i="16"/>
  <c r="M25" i="16"/>
  <c r="M20" i="16"/>
  <c r="M16" i="16"/>
  <c r="M12" i="16"/>
  <c r="M8" i="16"/>
  <c r="M4" i="16"/>
  <c r="B1" i="9"/>
  <c r="C1" i="9" s="1"/>
  <c r="D1" i="9" s="1"/>
  <c r="E1" i="9" s="1"/>
  <c r="F1" i="9" s="1"/>
  <c r="G1" i="9" s="1"/>
  <c r="H1" i="9" l="1"/>
  <c r="I1" i="9" s="1"/>
  <c r="E11" i="21" s="1"/>
  <c r="E11" i="20"/>
  <c r="Q118" i="16"/>
  <c r="R118" i="16" s="1"/>
  <c r="V118" i="16" s="1"/>
  <c r="N49" i="16"/>
  <c r="O49" i="16" s="1"/>
  <c r="P49" i="16" s="1"/>
  <c r="N97" i="16"/>
  <c r="O97" i="16" s="1"/>
  <c r="N148" i="16"/>
  <c r="O148" i="16" s="1"/>
  <c r="P148" i="16" s="1"/>
  <c r="N196" i="16"/>
  <c r="O196" i="16" s="1"/>
  <c r="P196" i="16" s="1"/>
  <c r="N260" i="16"/>
  <c r="O260" i="16" s="1"/>
  <c r="P260" i="16" s="1"/>
  <c r="N310" i="16"/>
  <c r="O310" i="16" s="1"/>
  <c r="P310" i="16" s="1"/>
  <c r="N44" i="16"/>
  <c r="O44" i="16" s="1"/>
  <c r="P44" i="16" s="1"/>
  <c r="N5" i="16"/>
  <c r="O5" i="16" s="1"/>
  <c r="P5" i="16" s="1"/>
  <c r="N70" i="16"/>
  <c r="O70" i="16" s="1"/>
  <c r="P70" i="16" s="1"/>
  <c r="N124" i="16"/>
  <c r="O124" i="16" s="1"/>
  <c r="P124" i="16" s="1"/>
  <c r="N173" i="16"/>
  <c r="O173" i="16" s="1"/>
  <c r="N220" i="16"/>
  <c r="O220" i="16" s="1"/>
  <c r="P220" i="16" s="1"/>
  <c r="N269" i="16"/>
  <c r="O269" i="16" s="1"/>
  <c r="P269" i="16" s="1"/>
  <c r="N76" i="16"/>
  <c r="O76" i="16" s="1"/>
  <c r="P76" i="16" s="1"/>
  <c r="N210" i="16"/>
  <c r="O210" i="16" s="1"/>
  <c r="N18" i="16"/>
  <c r="O18" i="16" s="1"/>
  <c r="P18" i="16" s="1"/>
  <c r="N67" i="16"/>
  <c r="O67" i="16" s="1"/>
  <c r="P67" i="16" s="1"/>
  <c r="N99" i="16"/>
  <c r="O99" i="16" s="1"/>
  <c r="P99" i="16" s="1"/>
  <c r="N166" i="16"/>
  <c r="O166" i="16" s="1"/>
  <c r="N213" i="16"/>
  <c r="O213" i="16" s="1"/>
  <c r="P213" i="16" s="1"/>
  <c r="N262" i="16"/>
  <c r="O262" i="16" s="1"/>
  <c r="N295" i="16"/>
  <c r="O295" i="16" s="1"/>
  <c r="P295" i="16" s="1"/>
  <c r="N68" i="16"/>
  <c r="O68" i="16" s="1"/>
  <c r="N163" i="16"/>
  <c r="O163" i="16" s="1"/>
  <c r="P163" i="16" s="1"/>
  <c r="S118" i="16"/>
  <c r="T118" i="16" s="1"/>
  <c r="N4" i="16"/>
  <c r="O4" i="16" s="1"/>
  <c r="P4" i="16" s="1"/>
  <c r="N20" i="16"/>
  <c r="O20" i="16" s="1"/>
  <c r="P20" i="16" s="1"/>
  <c r="N37" i="16"/>
  <c r="O37" i="16" s="1"/>
  <c r="P37" i="16" s="1"/>
  <c r="N53" i="16"/>
  <c r="O53" i="16" s="1"/>
  <c r="P53" i="16" s="1"/>
  <c r="N69" i="16"/>
  <c r="O69" i="16" s="1"/>
  <c r="P69" i="16" s="1"/>
  <c r="N85" i="16"/>
  <c r="O85" i="16" s="1"/>
  <c r="P85" i="16" s="1"/>
  <c r="N101" i="16"/>
  <c r="O101" i="16" s="1"/>
  <c r="P101" i="16" s="1"/>
  <c r="N116" i="16"/>
  <c r="O116" i="16" s="1"/>
  <c r="P116" i="16" s="1"/>
  <c r="N136" i="16"/>
  <c r="O136" i="16" s="1"/>
  <c r="P136" i="16" s="1"/>
  <c r="N152" i="16"/>
  <c r="O152" i="16" s="1"/>
  <c r="P152" i="16" s="1"/>
  <c r="N168" i="16"/>
  <c r="O168" i="16" s="1"/>
  <c r="P168" i="16" s="1"/>
  <c r="N184" i="16"/>
  <c r="O184" i="16" s="1"/>
  <c r="P184" i="16" s="1"/>
  <c r="N200" i="16"/>
  <c r="O200" i="16" s="1"/>
  <c r="P200" i="16" s="1"/>
  <c r="N215" i="16"/>
  <c r="O215" i="16" s="1"/>
  <c r="P215" i="16" s="1"/>
  <c r="N231" i="16"/>
  <c r="O231" i="16" s="1"/>
  <c r="P231" i="16" s="1"/>
  <c r="N247" i="16"/>
  <c r="O247" i="16" s="1"/>
  <c r="P247" i="16" s="1"/>
  <c r="N264" i="16"/>
  <c r="O264" i="16" s="1"/>
  <c r="P264" i="16" s="1"/>
  <c r="N280" i="16"/>
  <c r="O280" i="16" s="1"/>
  <c r="P280" i="16" s="1"/>
  <c r="N297" i="16"/>
  <c r="O297" i="16" s="1"/>
  <c r="P297" i="16" s="1"/>
  <c r="N314" i="16"/>
  <c r="O314" i="16" s="1"/>
  <c r="P314" i="16" s="1"/>
  <c r="N307" i="16"/>
  <c r="O307" i="16" s="1"/>
  <c r="P307" i="16" s="1"/>
  <c r="N60" i="16"/>
  <c r="O60" i="16" s="1"/>
  <c r="P60" i="16" s="1"/>
  <c r="N112" i="16"/>
  <c r="O112" i="16" s="1"/>
  <c r="P112" i="16" s="1"/>
  <c r="N171" i="16"/>
  <c r="O171" i="16" s="1"/>
  <c r="P171" i="16" s="1"/>
  <c r="N218" i="16"/>
  <c r="O218" i="16" s="1"/>
  <c r="P218" i="16" s="1"/>
  <c r="N259" i="16"/>
  <c r="O259" i="16" s="1"/>
  <c r="P259" i="16" s="1"/>
  <c r="N296" i="16"/>
  <c r="O296" i="16" s="1"/>
  <c r="P296" i="16" s="1"/>
  <c r="N9" i="16"/>
  <c r="O9" i="16" s="1"/>
  <c r="P9" i="16" s="1"/>
  <c r="N26" i="16"/>
  <c r="O26" i="16" s="1"/>
  <c r="P26" i="16" s="1"/>
  <c r="N42" i="16"/>
  <c r="O42" i="16" s="1"/>
  <c r="P42" i="16" s="1"/>
  <c r="N58" i="16"/>
  <c r="O58" i="16" s="1"/>
  <c r="P58" i="16" s="1"/>
  <c r="N74" i="16"/>
  <c r="O74" i="16" s="1"/>
  <c r="P74" i="16" s="1"/>
  <c r="N90" i="16"/>
  <c r="O90" i="16" s="1"/>
  <c r="P90" i="16" s="1"/>
  <c r="N106" i="16"/>
  <c r="O106" i="16" s="1"/>
  <c r="P106" i="16" s="1"/>
  <c r="N129" i="16"/>
  <c r="O129" i="16" s="1"/>
  <c r="P129" i="16" s="1"/>
  <c r="N145" i="16"/>
  <c r="O145" i="16" s="1"/>
  <c r="P145" i="16" s="1"/>
  <c r="N161" i="16"/>
  <c r="O161" i="16" s="1"/>
  <c r="P161" i="16" s="1"/>
  <c r="N177" i="16"/>
  <c r="O177" i="16" s="1"/>
  <c r="P177" i="16" s="1"/>
  <c r="N193" i="16"/>
  <c r="O193" i="16" s="1"/>
  <c r="P193" i="16" s="1"/>
  <c r="N208" i="16"/>
  <c r="O208" i="16" s="1"/>
  <c r="P208" i="16" s="1"/>
  <c r="N224" i="16"/>
  <c r="O224" i="16" s="1"/>
  <c r="P224" i="16" s="1"/>
  <c r="N240" i="16"/>
  <c r="O240" i="16" s="1"/>
  <c r="P240" i="16" s="1"/>
  <c r="N257" i="16"/>
  <c r="O257" i="16" s="1"/>
  <c r="P257" i="16" s="1"/>
  <c r="N273" i="16"/>
  <c r="O273" i="16" s="1"/>
  <c r="P273" i="16" s="1"/>
  <c r="N290" i="16"/>
  <c r="O290" i="16" s="1"/>
  <c r="P290" i="16" s="1"/>
  <c r="N15" i="16"/>
  <c r="O15" i="16" s="1"/>
  <c r="P15" i="16" s="1"/>
  <c r="N88" i="16"/>
  <c r="O88" i="16" s="1"/>
  <c r="P88" i="16" s="1"/>
  <c r="N135" i="16"/>
  <c r="O135" i="16" s="1"/>
  <c r="P135" i="16" s="1"/>
  <c r="N179" i="16"/>
  <c r="O179" i="16" s="1"/>
  <c r="P179" i="16" s="1"/>
  <c r="N226" i="16"/>
  <c r="O226" i="16" s="1"/>
  <c r="P226" i="16" s="1"/>
  <c r="N279" i="16"/>
  <c r="O279" i="16" s="1"/>
  <c r="P279" i="16" s="1"/>
  <c r="N6" i="16"/>
  <c r="O6" i="16" s="1"/>
  <c r="P6" i="16" s="1"/>
  <c r="N22" i="16"/>
  <c r="O22" i="16" s="1"/>
  <c r="P22" i="16" s="1"/>
  <c r="N39" i="16"/>
  <c r="O39" i="16" s="1"/>
  <c r="P39" i="16" s="1"/>
  <c r="N55" i="16"/>
  <c r="O55" i="16" s="1"/>
  <c r="P55" i="16" s="1"/>
  <c r="N71" i="16"/>
  <c r="O71" i="16" s="1"/>
  <c r="N87" i="16"/>
  <c r="O87" i="16" s="1"/>
  <c r="P87" i="16" s="1"/>
  <c r="N103" i="16"/>
  <c r="O103" i="16" s="1"/>
  <c r="P103" i="16" s="1"/>
  <c r="N121" i="16"/>
  <c r="O121" i="16" s="1"/>
  <c r="P121" i="16" s="1"/>
  <c r="N138" i="16"/>
  <c r="O138" i="16" s="1"/>
  <c r="P138" i="16" s="1"/>
  <c r="N154" i="16"/>
  <c r="O154" i="16" s="1"/>
  <c r="P154" i="16" s="1"/>
  <c r="N170" i="16"/>
  <c r="O170" i="16" s="1"/>
  <c r="P170" i="16" s="1"/>
  <c r="N186" i="16"/>
  <c r="O186" i="16" s="1"/>
  <c r="P186" i="16" s="1"/>
  <c r="N202" i="16"/>
  <c r="O202" i="16" s="1"/>
  <c r="P202" i="16" s="1"/>
  <c r="N217" i="16"/>
  <c r="O217" i="16" s="1"/>
  <c r="P217" i="16" s="1"/>
  <c r="N233" i="16"/>
  <c r="O233" i="16" s="1"/>
  <c r="P233" i="16" s="1"/>
  <c r="N249" i="16"/>
  <c r="O249" i="16" s="1"/>
  <c r="P249" i="16" s="1"/>
  <c r="N266" i="16"/>
  <c r="O266" i="16" s="1"/>
  <c r="P266" i="16" s="1"/>
  <c r="N282" i="16"/>
  <c r="O282" i="16" s="1"/>
  <c r="P282" i="16" s="1"/>
  <c r="N299" i="16"/>
  <c r="O299" i="16" s="1"/>
  <c r="P299" i="16" s="1"/>
  <c r="N316" i="16"/>
  <c r="O316" i="16" s="1"/>
  <c r="P316" i="16" s="1"/>
  <c r="N24" i="16"/>
  <c r="O24" i="16" s="1"/>
  <c r="P24" i="16" s="1"/>
  <c r="N40" i="16"/>
  <c r="O40" i="16" s="1"/>
  <c r="P40" i="16" s="1"/>
  <c r="N80" i="16"/>
  <c r="O80" i="16" s="1"/>
  <c r="P80" i="16" s="1"/>
  <c r="N131" i="16"/>
  <c r="O131" i="16" s="1"/>
  <c r="P131" i="16" s="1"/>
  <c r="N175" i="16"/>
  <c r="O175" i="16" s="1"/>
  <c r="P175" i="16" s="1"/>
  <c r="N222" i="16"/>
  <c r="O222" i="16" s="1"/>
  <c r="P222" i="16" s="1"/>
  <c r="N283" i="16"/>
  <c r="O283" i="16" s="1"/>
  <c r="P283" i="16" s="1"/>
  <c r="N16" i="16"/>
  <c r="O16" i="16" s="1"/>
  <c r="P16" i="16" s="1"/>
  <c r="N65" i="16"/>
  <c r="O65" i="16" s="1"/>
  <c r="P65" i="16" s="1"/>
  <c r="N132" i="16"/>
  <c r="O132" i="16" s="1"/>
  <c r="P132" i="16" s="1"/>
  <c r="N180" i="16"/>
  <c r="O180" i="16" s="1"/>
  <c r="P180" i="16" s="1"/>
  <c r="N227" i="16"/>
  <c r="O227" i="16" s="1"/>
  <c r="P227" i="16" s="1"/>
  <c r="N276" i="16"/>
  <c r="O276" i="16" s="1"/>
  <c r="P276" i="16" s="1"/>
  <c r="N298" i="16"/>
  <c r="O298" i="16" s="1"/>
  <c r="P298" i="16" s="1"/>
  <c r="N159" i="16"/>
  <c r="O159" i="16" s="1"/>
  <c r="P159" i="16" s="1"/>
  <c r="N287" i="16"/>
  <c r="O287" i="16" s="1"/>
  <c r="P287" i="16" s="1"/>
  <c r="N38" i="16"/>
  <c r="O38" i="16" s="1"/>
  <c r="N86" i="16"/>
  <c r="O86" i="16" s="1"/>
  <c r="P86" i="16" s="1"/>
  <c r="N141" i="16"/>
  <c r="O141" i="16" s="1"/>
  <c r="P141" i="16" s="1"/>
  <c r="N189" i="16"/>
  <c r="O189" i="16" s="1"/>
  <c r="P189" i="16" s="1"/>
  <c r="N236" i="16"/>
  <c r="O236" i="16" s="1"/>
  <c r="P236" i="16" s="1"/>
  <c r="N285" i="16"/>
  <c r="O285" i="16" s="1"/>
  <c r="P285" i="16" s="1"/>
  <c r="N122" i="16"/>
  <c r="O122" i="16" s="1"/>
  <c r="P122" i="16" s="1"/>
  <c r="N267" i="16"/>
  <c r="O267" i="16" s="1"/>
  <c r="P267" i="16" s="1"/>
  <c r="N35" i="16"/>
  <c r="O35" i="16" s="1"/>
  <c r="P35" i="16" s="1"/>
  <c r="N83" i="16"/>
  <c r="O83" i="16" s="1"/>
  <c r="P83" i="16" s="1"/>
  <c r="N134" i="16"/>
  <c r="O134" i="16" s="1"/>
  <c r="P134" i="16" s="1"/>
  <c r="N182" i="16"/>
  <c r="O182" i="16" s="1"/>
  <c r="P182" i="16" s="1"/>
  <c r="N245" i="16"/>
  <c r="O245" i="16" s="1"/>
  <c r="P245" i="16" s="1"/>
  <c r="N312" i="16"/>
  <c r="O312" i="16" s="1"/>
  <c r="P312" i="16" s="1"/>
  <c r="N263" i="16"/>
  <c r="O263" i="16" s="1"/>
  <c r="P263" i="16" s="1"/>
  <c r="N8" i="16"/>
  <c r="O8" i="16" s="1"/>
  <c r="P8" i="16" s="1"/>
  <c r="N41" i="16"/>
  <c r="O41" i="16" s="1"/>
  <c r="P41" i="16" s="1"/>
  <c r="N73" i="16"/>
  <c r="O73" i="16" s="1"/>
  <c r="P73" i="16" s="1"/>
  <c r="N123" i="16"/>
  <c r="O123" i="16" s="1"/>
  <c r="P123" i="16" s="1"/>
  <c r="N156" i="16"/>
  <c r="O156" i="16" s="1"/>
  <c r="P156" i="16" s="1"/>
  <c r="N188" i="16"/>
  <c r="O188" i="16" s="1"/>
  <c r="P188" i="16" s="1"/>
  <c r="N219" i="16"/>
  <c r="O219" i="16" s="1"/>
  <c r="P219" i="16" s="1"/>
  <c r="N235" i="16"/>
  <c r="O235" i="16" s="1"/>
  <c r="P235" i="16" s="1"/>
  <c r="N252" i="16"/>
  <c r="O252" i="16" s="1"/>
  <c r="P252" i="16" s="1"/>
  <c r="N268" i="16"/>
  <c r="O268" i="16" s="1"/>
  <c r="P268" i="16" s="1"/>
  <c r="N284" i="16"/>
  <c r="O284" i="16" s="1"/>
  <c r="P284" i="16" s="1"/>
  <c r="N301" i="16"/>
  <c r="O301" i="16" s="1"/>
  <c r="P301" i="16" s="1"/>
  <c r="N318" i="16"/>
  <c r="O318" i="16" s="1"/>
  <c r="P318" i="16" s="1"/>
  <c r="N315" i="16"/>
  <c r="O315" i="16" s="1"/>
  <c r="P315" i="16" s="1"/>
  <c r="N72" i="16"/>
  <c r="O72" i="16" s="1"/>
  <c r="P72" i="16" s="1"/>
  <c r="N127" i="16"/>
  <c r="O127" i="16" s="1"/>
  <c r="P127" i="16" s="1"/>
  <c r="N183" i="16"/>
  <c r="O183" i="16" s="1"/>
  <c r="P183" i="16" s="1"/>
  <c r="N230" i="16"/>
  <c r="O230" i="16" s="1"/>
  <c r="P230" i="16" s="1"/>
  <c r="N271" i="16"/>
  <c r="O271" i="16" s="1"/>
  <c r="P271" i="16" s="1"/>
  <c r="N309" i="16"/>
  <c r="O309" i="16" s="1"/>
  <c r="P309" i="16" s="1"/>
  <c r="N13" i="16"/>
  <c r="O13" i="16" s="1"/>
  <c r="P13" i="16" s="1"/>
  <c r="N30" i="16"/>
  <c r="O30" i="16" s="1"/>
  <c r="P30" i="16" s="1"/>
  <c r="N46" i="16"/>
  <c r="O46" i="16" s="1"/>
  <c r="P46" i="16" s="1"/>
  <c r="N62" i="16"/>
  <c r="O62" i="16" s="1"/>
  <c r="P62" i="16" s="1"/>
  <c r="N78" i="16"/>
  <c r="O78" i="16" s="1"/>
  <c r="P78" i="16" s="1"/>
  <c r="N94" i="16"/>
  <c r="O94" i="16" s="1"/>
  <c r="P94" i="16" s="1"/>
  <c r="N110" i="16"/>
  <c r="O110" i="16" s="1"/>
  <c r="P110" i="16" s="1"/>
  <c r="N133" i="16"/>
  <c r="O133" i="16" s="1"/>
  <c r="P133" i="16" s="1"/>
  <c r="N149" i="16"/>
  <c r="O149" i="16" s="1"/>
  <c r="P149" i="16" s="1"/>
  <c r="N165" i="16"/>
  <c r="O165" i="16" s="1"/>
  <c r="P165" i="16" s="1"/>
  <c r="N181" i="16"/>
  <c r="O181" i="16" s="1"/>
  <c r="P181" i="16" s="1"/>
  <c r="N197" i="16"/>
  <c r="O197" i="16" s="1"/>
  <c r="P197" i="16" s="1"/>
  <c r="N212" i="16"/>
  <c r="O212" i="16" s="1"/>
  <c r="P212" i="16" s="1"/>
  <c r="N228" i="16"/>
  <c r="O228" i="16" s="1"/>
  <c r="P228" i="16" s="1"/>
  <c r="N244" i="16"/>
  <c r="O244" i="16" s="1"/>
  <c r="P244" i="16" s="1"/>
  <c r="N261" i="16"/>
  <c r="O261" i="16" s="1"/>
  <c r="P261" i="16" s="1"/>
  <c r="N277" i="16"/>
  <c r="O277" i="16" s="1"/>
  <c r="P277" i="16" s="1"/>
  <c r="N302" i="16"/>
  <c r="O302" i="16" s="1"/>
  <c r="P302" i="16" s="1"/>
  <c r="N52" i="16"/>
  <c r="O52" i="16" s="1"/>
  <c r="P52" i="16" s="1"/>
  <c r="N100" i="16"/>
  <c r="O100" i="16" s="1"/>
  <c r="P100" i="16" s="1"/>
  <c r="N143" i="16"/>
  <c r="O143" i="16" s="1"/>
  <c r="P143" i="16" s="1"/>
  <c r="N187" i="16"/>
  <c r="O187" i="16" s="1"/>
  <c r="N242" i="16"/>
  <c r="O242" i="16" s="1"/>
  <c r="P242" i="16" s="1"/>
  <c r="N292" i="16"/>
  <c r="O292" i="16" s="1"/>
  <c r="P292" i="16" s="1"/>
  <c r="N10" i="16"/>
  <c r="O10" i="16" s="1"/>
  <c r="N27" i="16"/>
  <c r="O27" i="16" s="1"/>
  <c r="P27" i="16" s="1"/>
  <c r="N43" i="16"/>
  <c r="O43" i="16" s="1"/>
  <c r="P43" i="16" s="1"/>
  <c r="N59" i="16"/>
  <c r="O59" i="16" s="1"/>
  <c r="P59" i="16" s="1"/>
  <c r="N75" i="16"/>
  <c r="O75" i="16" s="1"/>
  <c r="P75" i="16" s="1"/>
  <c r="N91" i="16"/>
  <c r="O91" i="16" s="1"/>
  <c r="P91" i="16" s="1"/>
  <c r="N107" i="16"/>
  <c r="O107" i="16" s="1"/>
  <c r="P107" i="16" s="1"/>
  <c r="N125" i="16"/>
  <c r="O125" i="16" s="1"/>
  <c r="P125" i="16" s="1"/>
  <c r="N142" i="16"/>
  <c r="O142" i="16" s="1"/>
  <c r="N158" i="16"/>
  <c r="O158" i="16" s="1"/>
  <c r="P158" i="16" s="1"/>
  <c r="N174" i="16"/>
  <c r="O174" i="16" s="1"/>
  <c r="P174" i="16" s="1"/>
  <c r="N190" i="16"/>
  <c r="O190" i="16" s="1"/>
  <c r="P190" i="16" s="1"/>
  <c r="N206" i="16"/>
  <c r="O206" i="16" s="1"/>
  <c r="P206" i="16" s="1"/>
  <c r="N221" i="16"/>
  <c r="O221" i="16" s="1"/>
  <c r="N237" i="16"/>
  <c r="O237" i="16" s="1"/>
  <c r="P237" i="16" s="1"/>
  <c r="N254" i="16"/>
  <c r="O254" i="16" s="1"/>
  <c r="P254" i="16" s="1"/>
  <c r="N270" i="16"/>
  <c r="O270" i="16" s="1"/>
  <c r="N286" i="16"/>
  <c r="O286" i="16" s="1"/>
  <c r="P286" i="16" s="1"/>
  <c r="N303" i="16"/>
  <c r="O303" i="16" s="1"/>
  <c r="P303" i="16" s="1"/>
  <c r="N320" i="16"/>
  <c r="O320" i="16" s="1"/>
  <c r="P320" i="16" s="1"/>
  <c r="N28" i="16"/>
  <c r="O28" i="16" s="1"/>
  <c r="P28" i="16" s="1"/>
  <c r="N48" i="16"/>
  <c r="O48" i="16" s="1"/>
  <c r="P48" i="16" s="1"/>
  <c r="N92" i="16"/>
  <c r="O92" i="16" s="1"/>
  <c r="P92" i="16" s="1"/>
  <c r="N139" i="16"/>
  <c r="O139" i="16" s="1"/>
  <c r="P139" i="16" s="1"/>
  <c r="N191" i="16"/>
  <c r="O191" i="16" s="1"/>
  <c r="N234" i="16"/>
  <c r="O234" i="16" s="1"/>
  <c r="P234" i="16" s="1"/>
  <c r="N305" i="16"/>
  <c r="O305" i="16" s="1"/>
  <c r="P305" i="16" s="1"/>
  <c r="N33" i="16"/>
  <c r="O33" i="16" s="1"/>
  <c r="P33" i="16" s="1"/>
  <c r="N81" i="16"/>
  <c r="O81" i="16" s="1"/>
  <c r="P81" i="16" s="1"/>
  <c r="N113" i="16"/>
  <c r="O113" i="16" s="1"/>
  <c r="N164" i="16"/>
  <c r="O164" i="16" s="1"/>
  <c r="P164" i="16" s="1"/>
  <c r="N211" i="16"/>
  <c r="O211" i="16" s="1"/>
  <c r="P211" i="16" s="1"/>
  <c r="N243" i="16"/>
  <c r="O243" i="16" s="1"/>
  <c r="N293" i="16"/>
  <c r="O293" i="16" s="1"/>
  <c r="P293" i="16" s="1"/>
  <c r="N96" i="16"/>
  <c r="O96" i="16" s="1"/>
  <c r="P96" i="16" s="1"/>
  <c r="N246" i="16"/>
  <c r="O246" i="16" s="1"/>
  <c r="P246" i="16" s="1"/>
  <c r="N21" i="16"/>
  <c r="O21" i="16" s="1"/>
  <c r="P21" i="16" s="1"/>
  <c r="N54" i="16"/>
  <c r="O54" i="16" s="1"/>
  <c r="P54" i="16" s="1"/>
  <c r="N102" i="16"/>
  <c r="O102" i="16" s="1"/>
  <c r="P102" i="16" s="1"/>
  <c r="N157" i="16"/>
  <c r="O157" i="16" s="1"/>
  <c r="P157" i="16" s="1"/>
  <c r="N253" i="16"/>
  <c r="O253" i="16" s="1"/>
  <c r="P253" i="16" s="1"/>
  <c r="N319" i="16"/>
  <c r="O319" i="16" s="1"/>
  <c r="P319" i="16" s="1"/>
  <c r="N167" i="16"/>
  <c r="O167" i="16" s="1"/>
  <c r="P167" i="16" s="1"/>
  <c r="N313" i="16"/>
  <c r="O313" i="16" s="1"/>
  <c r="P313" i="16" s="1"/>
  <c r="N51" i="16"/>
  <c r="O51" i="16" s="1"/>
  <c r="N115" i="16"/>
  <c r="O115" i="16" s="1"/>
  <c r="P115" i="16" s="1"/>
  <c r="N150" i="16"/>
  <c r="O150" i="16" s="1"/>
  <c r="P150" i="16" s="1"/>
  <c r="N198" i="16"/>
  <c r="O198" i="16" s="1"/>
  <c r="N229" i="16"/>
  <c r="O229" i="16" s="1"/>
  <c r="P229" i="16" s="1"/>
  <c r="N278" i="16"/>
  <c r="O278" i="16" s="1"/>
  <c r="P278" i="16" s="1"/>
  <c r="N19" i="16"/>
  <c r="O19" i="16" s="1"/>
  <c r="P19" i="16" s="1"/>
  <c r="N36" i="16"/>
  <c r="O36" i="16" s="1"/>
  <c r="P36" i="16" s="1"/>
  <c r="N214" i="16"/>
  <c r="O214" i="16" s="1"/>
  <c r="P214" i="16" s="1"/>
  <c r="N25" i="16"/>
  <c r="O25" i="16" s="1"/>
  <c r="P25" i="16" s="1"/>
  <c r="N57" i="16"/>
  <c r="O57" i="16" s="1"/>
  <c r="N89" i="16"/>
  <c r="O89" i="16" s="1"/>
  <c r="P89" i="16" s="1"/>
  <c r="N105" i="16"/>
  <c r="O105" i="16" s="1"/>
  <c r="P105" i="16" s="1"/>
  <c r="N140" i="16"/>
  <c r="O140" i="16" s="1"/>
  <c r="P140" i="16" s="1"/>
  <c r="N172" i="16"/>
  <c r="O172" i="16" s="1"/>
  <c r="P172" i="16" s="1"/>
  <c r="N204" i="16"/>
  <c r="O204" i="16" s="1"/>
  <c r="N12" i="16"/>
  <c r="O12" i="16" s="1"/>
  <c r="P12" i="16" s="1"/>
  <c r="N29" i="16"/>
  <c r="O29" i="16" s="1"/>
  <c r="P29" i="16" s="1"/>
  <c r="N45" i="16"/>
  <c r="O45" i="16" s="1"/>
  <c r="N61" i="16"/>
  <c r="O61" i="16" s="1"/>
  <c r="P61" i="16" s="1"/>
  <c r="N77" i="16"/>
  <c r="O77" i="16" s="1"/>
  <c r="P77" i="16" s="1"/>
  <c r="N93" i="16"/>
  <c r="O93" i="16" s="1"/>
  <c r="P93" i="16" s="1"/>
  <c r="N109" i="16"/>
  <c r="O109" i="16" s="1"/>
  <c r="P109" i="16" s="1"/>
  <c r="N128" i="16"/>
  <c r="O128" i="16" s="1"/>
  <c r="P128" i="16" s="1"/>
  <c r="N144" i="16"/>
  <c r="O144" i="16" s="1"/>
  <c r="N160" i="16"/>
  <c r="O160" i="16" s="1"/>
  <c r="P160" i="16" s="1"/>
  <c r="N176" i="16"/>
  <c r="O176" i="16" s="1"/>
  <c r="N192" i="16"/>
  <c r="O192" i="16" s="1"/>
  <c r="P192" i="16" s="1"/>
  <c r="N207" i="16"/>
  <c r="O207" i="16" s="1"/>
  <c r="P207" i="16" s="1"/>
  <c r="N223" i="16"/>
  <c r="O223" i="16" s="1"/>
  <c r="P223" i="16" s="1"/>
  <c r="N239" i="16"/>
  <c r="O239" i="16" s="1"/>
  <c r="N256" i="16"/>
  <c r="O256" i="16" s="1"/>
  <c r="P256" i="16" s="1"/>
  <c r="N272" i="16"/>
  <c r="O272" i="16" s="1"/>
  <c r="N288" i="16"/>
  <c r="O288" i="16" s="1"/>
  <c r="P288" i="16" s="1"/>
  <c r="N306" i="16"/>
  <c r="O306" i="16" s="1"/>
  <c r="N294" i="16"/>
  <c r="O294" i="16" s="1"/>
  <c r="P294" i="16" s="1"/>
  <c r="N11" i="16"/>
  <c r="O11" i="16" s="1"/>
  <c r="P11" i="16" s="1"/>
  <c r="N84" i="16"/>
  <c r="O84" i="16" s="1"/>
  <c r="P84" i="16" s="1"/>
  <c r="N147" i="16"/>
  <c r="O147" i="16" s="1"/>
  <c r="P147" i="16" s="1"/>
  <c r="N195" i="16"/>
  <c r="O195" i="16" s="1"/>
  <c r="P195" i="16" s="1"/>
  <c r="N238" i="16"/>
  <c r="O238" i="16" s="1"/>
  <c r="P238" i="16" s="1"/>
  <c r="N275" i="16"/>
  <c r="O275" i="16" s="1"/>
  <c r="P275" i="16" s="1"/>
  <c r="N317" i="16"/>
  <c r="O317" i="16" s="1"/>
  <c r="N17" i="16"/>
  <c r="O17" i="16" s="1"/>
  <c r="P17" i="16" s="1"/>
  <c r="N34" i="16"/>
  <c r="O34" i="16" s="1"/>
  <c r="N50" i="16"/>
  <c r="O50" i="16" s="1"/>
  <c r="P50" i="16" s="1"/>
  <c r="N66" i="16"/>
  <c r="O66" i="16" s="1"/>
  <c r="N82" i="16"/>
  <c r="O82" i="16" s="1"/>
  <c r="P82" i="16" s="1"/>
  <c r="N98" i="16"/>
  <c r="O98" i="16" s="1"/>
  <c r="N114" i="16"/>
  <c r="O114" i="16" s="1"/>
  <c r="P114" i="16" s="1"/>
  <c r="N137" i="16"/>
  <c r="O137" i="16" s="1"/>
  <c r="N153" i="16"/>
  <c r="O153" i="16" s="1"/>
  <c r="P153" i="16" s="1"/>
  <c r="N169" i="16"/>
  <c r="O169" i="16" s="1"/>
  <c r="N185" i="16"/>
  <c r="O185" i="16" s="1"/>
  <c r="P185" i="16" s="1"/>
  <c r="N201" i="16"/>
  <c r="O201" i="16" s="1"/>
  <c r="P201" i="16" s="1"/>
  <c r="N216" i="16"/>
  <c r="O216" i="16" s="1"/>
  <c r="N232" i="16"/>
  <c r="O232" i="16" s="1"/>
  <c r="P232" i="16" s="1"/>
  <c r="N248" i="16"/>
  <c r="O248" i="16" s="1"/>
  <c r="P248" i="16" s="1"/>
  <c r="N265" i="16"/>
  <c r="O265" i="16" s="1"/>
  <c r="N281" i="16"/>
  <c r="O281" i="16" s="1"/>
  <c r="P281" i="16" s="1"/>
  <c r="N311" i="16"/>
  <c r="O311" i="16" s="1"/>
  <c r="P311" i="16" s="1"/>
  <c r="N64" i="16"/>
  <c r="O64" i="16" s="1"/>
  <c r="P64" i="16" s="1"/>
  <c r="N108" i="16"/>
  <c r="O108" i="16" s="1"/>
  <c r="P108" i="16" s="1"/>
  <c r="N155" i="16"/>
  <c r="O155" i="16" s="1"/>
  <c r="N199" i="16"/>
  <c r="O199" i="16" s="1"/>
  <c r="N255" i="16"/>
  <c r="O255" i="16" s="1"/>
  <c r="P255" i="16" s="1"/>
  <c r="N300" i="16"/>
  <c r="O300" i="16" s="1"/>
  <c r="N14" i="16"/>
  <c r="O14" i="16" s="1"/>
  <c r="P14" i="16" s="1"/>
  <c r="N31" i="16"/>
  <c r="O31" i="16" s="1"/>
  <c r="N47" i="16"/>
  <c r="O47" i="16" s="1"/>
  <c r="P47" i="16" s="1"/>
  <c r="N63" i="16"/>
  <c r="O63" i="16" s="1"/>
  <c r="N79" i="16"/>
  <c r="O79" i="16" s="1"/>
  <c r="P79" i="16" s="1"/>
  <c r="N95" i="16"/>
  <c r="O95" i="16" s="1"/>
  <c r="P95" i="16" s="1"/>
  <c r="N111" i="16"/>
  <c r="O111" i="16" s="1"/>
  <c r="P111" i="16" s="1"/>
  <c r="N130" i="16"/>
  <c r="O130" i="16" s="1"/>
  <c r="N146" i="16"/>
  <c r="O146" i="16" s="1"/>
  <c r="P146" i="16" s="1"/>
  <c r="N162" i="16"/>
  <c r="O162" i="16" s="1"/>
  <c r="N178" i="16"/>
  <c r="O178" i="16" s="1"/>
  <c r="P178" i="16" s="1"/>
  <c r="N194" i="16"/>
  <c r="O194" i="16" s="1"/>
  <c r="N209" i="16"/>
  <c r="O209" i="16" s="1"/>
  <c r="P209" i="16" s="1"/>
  <c r="N225" i="16"/>
  <c r="O225" i="16" s="1"/>
  <c r="N241" i="16"/>
  <c r="O241" i="16" s="1"/>
  <c r="P241" i="16" s="1"/>
  <c r="N258" i="16"/>
  <c r="O258" i="16" s="1"/>
  <c r="N274" i="16"/>
  <c r="O274" i="16" s="1"/>
  <c r="P274" i="16" s="1"/>
  <c r="N291" i="16"/>
  <c r="O291" i="16" s="1"/>
  <c r="P291" i="16" s="1"/>
  <c r="N308" i="16"/>
  <c r="O308" i="16" s="1"/>
  <c r="P308" i="16" s="1"/>
  <c r="N7" i="16"/>
  <c r="O7" i="16" s="1"/>
  <c r="P7" i="16" s="1"/>
  <c r="N32" i="16"/>
  <c r="O32" i="16" s="1"/>
  <c r="N56" i="16"/>
  <c r="O56" i="16" s="1"/>
  <c r="N104" i="16"/>
  <c r="O104" i="16" s="1"/>
  <c r="P104" i="16" s="1"/>
  <c r="N151" i="16"/>
  <c r="O151" i="16" s="1"/>
  <c r="N203" i="16"/>
  <c r="O203" i="16" s="1"/>
  <c r="P203" i="16" s="1"/>
  <c r="N250" i="16"/>
  <c r="O250" i="16" s="1"/>
  <c r="P97" i="16"/>
  <c r="P38" i="16"/>
  <c r="P262" i="16"/>
  <c r="P71" i="16"/>
  <c r="A1" i="18"/>
  <c r="U118" i="16" l="1"/>
  <c r="E11" i="19"/>
  <c r="J1" i="9"/>
  <c r="Q54" i="16"/>
  <c r="R54" i="16" s="1"/>
  <c r="V54" i="16" s="1"/>
  <c r="S111" i="16"/>
  <c r="T111" i="16" s="1"/>
  <c r="Q255" i="16"/>
  <c r="U255" i="16" s="1"/>
  <c r="Q248" i="16"/>
  <c r="U248" i="16" s="1"/>
  <c r="Q25" i="16"/>
  <c r="U25" i="16" s="1"/>
  <c r="S78" i="16"/>
  <c r="T78" i="16" s="1"/>
  <c r="S104" i="16"/>
  <c r="T104" i="16" s="1"/>
  <c r="Q178" i="16"/>
  <c r="U178" i="16" s="1"/>
  <c r="Q185" i="16"/>
  <c r="R185" i="16" s="1"/>
  <c r="V185" i="16" s="1"/>
  <c r="S241" i="16"/>
  <c r="T241" i="16" s="1"/>
  <c r="Q246" i="16"/>
  <c r="R246" i="16" s="1"/>
  <c r="V246" i="16" s="1"/>
  <c r="S309" i="16"/>
  <c r="T309" i="16" s="1"/>
  <c r="S235" i="16"/>
  <c r="T235" i="16" s="1"/>
  <c r="S188" i="16"/>
  <c r="T188" i="16" s="1"/>
  <c r="Q314" i="16"/>
  <c r="R314" i="16" s="1"/>
  <c r="V314" i="16" s="1"/>
  <c r="S38" i="16"/>
  <c r="T38" i="16" s="1"/>
  <c r="S291" i="16"/>
  <c r="T291" i="16" s="1"/>
  <c r="S95" i="16"/>
  <c r="T95" i="16" s="1"/>
  <c r="Q232" i="16"/>
  <c r="U232" i="16" s="1"/>
  <c r="Q96" i="16"/>
  <c r="R96" i="16" s="1"/>
  <c r="V96" i="16" s="1"/>
  <c r="Q271" i="16"/>
  <c r="U271" i="16" s="1"/>
  <c r="Q72" i="16"/>
  <c r="U72" i="16" s="1"/>
  <c r="S219" i="16"/>
  <c r="T219" i="16" s="1"/>
  <c r="S86" i="16"/>
  <c r="T86" i="16" s="1"/>
  <c r="S90" i="16"/>
  <c r="T90" i="16" s="1"/>
  <c r="S307" i="16"/>
  <c r="T307" i="16" s="1"/>
  <c r="Q124" i="16"/>
  <c r="R124" i="16" s="1"/>
  <c r="V124" i="16" s="1"/>
  <c r="S133" i="16"/>
  <c r="T133" i="16" s="1"/>
  <c r="Q159" i="16"/>
  <c r="R159" i="16" s="1"/>
  <c r="V159" i="16" s="1"/>
  <c r="Q315" i="16"/>
  <c r="R315" i="16" s="1"/>
  <c r="V315" i="16" s="1"/>
  <c r="Q129" i="16"/>
  <c r="U129" i="16" s="1"/>
  <c r="Q297" i="16"/>
  <c r="U297" i="16" s="1"/>
  <c r="S79" i="16"/>
  <c r="T79" i="16" s="1"/>
  <c r="S281" i="16"/>
  <c r="T281" i="16" s="1"/>
  <c r="S153" i="16"/>
  <c r="T153" i="16" s="1"/>
  <c r="S89" i="16"/>
  <c r="T89" i="16" s="1"/>
  <c r="S62" i="16"/>
  <c r="T62" i="16" s="1"/>
  <c r="S127" i="16"/>
  <c r="T127" i="16" s="1"/>
  <c r="S30" i="16"/>
  <c r="T30" i="16" s="1"/>
  <c r="S318" i="16"/>
  <c r="T318" i="16" s="1"/>
  <c r="S156" i="16"/>
  <c r="T156" i="16" s="1"/>
  <c r="Q296" i="16"/>
  <c r="U296" i="16" s="1"/>
  <c r="Q5" i="16"/>
  <c r="R5" i="16" s="1"/>
  <c r="V5" i="16" s="1"/>
  <c r="S274" i="16"/>
  <c r="T274" i="16" s="1"/>
  <c r="Q94" i="16"/>
  <c r="U94" i="16" s="1"/>
  <c r="Q230" i="16"/>
  <c r="R230" i="16" s="1"/>
  <c r="V230" i="16" s="1"/>
  <c r="S268" i="16"/>
  <c r="T268" i="16" s="1"/>
  <c r="Q171" i="16"/>
  <c r="R171" i="16" s="1"/>
  <c r="V171" i="16" s="1"/>
  <c r="Q70" i="16"/>
  <c r="R70" i="16" s="1"/>
  <c r="V70" i="16" s="1"/>
  <c r="S287" i="16"/>
  <c r="T287" i="16" s="1"/>
  <c r="Q7" i="16"/>
  <c r="U7" i="16" s="1"/>
  <c r="S201" i="16"/>
  <c r="T201" i="16" s="1"/>
  <c r="S21" i="16"/>
  <c r="T21" i="16" s="1"/>
  <c r="Q307" i="16"/>
  <c r="R307" i="16" s="1"/>
  <c r="V307" i="16" s="1"/>
  <c r="Q38" i="16"/>
  <c r="R38" i="16" s="1"/>
  <c r="V38" i="16" s="1"/>
  <c r="S5" i="16"/>
  <c r="T5" i="16" s="1"/>
  <c r="S314" i="16"/>
  <c r="T314" i="16" s="1"/>
  <c r="S185" i="16"/>
  <c r="T185" i="16" s="1"/>
  <c r="S129" i="16"/>
  <c r="T129" i="16" s="1"/>
  <c r="Q156" i="16"/>
  <c r="R156" i="16" s="1"/>
  <c r="V156" i="16" s="1"/>
  <c r="S171" i="16"/>
  <c r="T171" i="16" s="1"/>
  <c r="Q241" i="16"/>
  <c r="U241" i="16" s="1"/>
  <c r="S178" i="16"/>
  <c r="T178" i="16" s="1"/>
  <c r="S248" i="16"/>
  <c r="T248" i="16" s="1"/>
  <c r="S255" i="16"/>
  <c r="T255" i="16" s="1"/>
  <c r="Q86" i="16"/>
  <c r="U86" i="16" s="1"/>
  <c r="Q104" i="16"/>
  <c r="U104" i="16" s="1"/>
  <c r="S70" i="16"/>
  <c r="T70" i="16" s="1"/>
  <c r="Q287" i="16"/>
  <c r="R287" i="16" s="1"/>
  <c r="V287" i="16" s="1"/>
  <c r="Q102" i="16"/>
  <c r="R102" i="16" s="1"/>
  <c r="V102" i="16" s="1"/>
  <c r="S102" i="16"/>
  <c r="T102" i="16" s="1"/>
  <c r="Q147" i="16"/>
  <c r="S147" i="16"/>
  <c r="T147" i="16" s="1"/>
  <c r="Q281" i="16"/>
  <c r="R281" i="16" s="1"/>
  <c r="V281" i="16" s="1"/>
  <c r="Q47" i="16"/>
  <c r="U47" i="16" s="1"/>
  <c r="S47" i="16"/>
  <c r="T47" i="16" s="1"/>
  <c r="Q294" i="16"/>
  <c r="U294" i="16" s="1"/>
  <c r="S294" i="16"/>
  <c r="T294" i="16" s="1"/>
  <c r="S296" i="16"/>
  <c r="T296" i="16" s="1"/>
  <c r="Q268" i="16"/>
  <c r="R268" i="16" s="1"/>
  <c r="V268" i="16" s="1"/>
  <c r="S96" i="16"/>
  <c r="T96" i="16" s="1"/>
  <c r="S230" i="16"/>
  <c r="T230" i="16" s="1"/>
  <c r="Q274" i="16"/>
  <c r="R274" i="16" s="1"/>
  <c r="V274" i="16" s="1"/>
  <c r="S25" i="16"/>
  <c r="T25" i="16" s="1"/>
  <c r="Q288" i="16"/>
  <c r="R288" i="16" s="1"/>
  <c r="V288" i="16" s="1"/>
  <c r="S288" i="16"/>
  <c r="T288" i="16" s="1"/>
  <c r="S246" i="16"/>
  <c r="T246" i="16" s="1"/>
  <c r="S124" i="16"/>
  <c r="T124" i="16" s="1"/>
  <c r="Q291" i="16"/>
  <c r="R291" i="16" s="1"/>
  <c r="V291" i="16" s="1"/>
  <c r="Q146" i="16"/>
  <c r="S146" i="16"/>
  <c r="T146" i="16" s="1"/>
  <c r="S308" i="16"/>
  <c r="T308" i="16" s="1"/>
  <c r="Q308" i="16"/>
  <c r="U308" i="16" s="1"/>
  <c r="Q219" i="16"/>
  <c r="R219" i="16" s="1"/>
  <c r="V219" i="16" s="1"/>
  <c r="Q79" i="16"/>
  <c r="R79" i="16" s="1"/>
  <c r="V79" i="16" s="1"/>
  <c r="Q201" i="16"/>
  <c r="R201" i="16" s="1"/>
  <c r="V201" i="16" s="1"/>
  <c r="S72" i="16"/>
  <c r="T72" i="16" s="1"/>
  <c r="S7" i="16"/>
  <c r="T7" i="16" s="1"/>
  <c r="Q90" i="16"/>
  <c r="U90" i="16" s="1"/>
  <c r="Q188" i="16"/>
  <c r="U188" i="16" s="1"/>
  <c r="S94" i="16"/>
  <c r="T94" i="16" s="1"/>
  <c r="S311" i="16"/>
  <c r="T311" i="16" s="1"/>
  <c r="Q311" i="16"/>
  <c r="R311" i="16" s="1"/>
  <c r="V311" i="16" s="1"/>
  <c r="Q123" i="16"/>
  <c r="U123" i="16" s="1"/>
  <c r="S123" i="16"/>
  <c r="T123" i="16" s="1"/>
  <c r="Q280" i="16"/>
  <c r="R280" i="16" s="1"/>
  <c r="V280" i="16" s="1"/>
  <c r="S280" i="16"/>
  <c r="T280" i="16" s="1"/>
  <c r="S203" i="16"/>
  <c r="T203" i="16" s="1"/>
  <c r="Q203" i="16"/>
  <c r="U203" i="16" s="1"/>
  <c r="Q153" i="16"/>
  <c r="Q111" i="16"/>
  <c r="U111" i="16" s="1"/>
  <c r="S297" i="16"/>
  <c r="T297" i="16" s="1"/>
  <c r="Q89" i="16"/>
  <c r="R89" i="16" s="1"/>
  <c r="V89" i="16" s="1"/>
  <c r="S159" i="16"/>
  <c r="T159" i="16" s="1"/>
  <c r="Q309" i="16"/>
  <c r="R309" i="16" s="1"/>
  <c r="V309" i="16" s="1"/>
  <c r="Q62" i="16"/>
  <c r="U62" i="16" s="1"/>
  <c r="Q127" i="16"/>
  <c r="U127" i="16" s="1"/>
  <c r="S13" i="16"/>
  <c r="T13" i="16" s="1"/>
  <c r="Q13" i="16"/>
  <c r="S252" i="16"/>
  <c r="T252" i="16" s="1"/>
  <c r="Q252" i="16"/>
  <c r="S108" i="16"/>
  <c r="T108" i="16" s="1"/>
  <c r="Q108" i="16"/>
  <c r="U108" i="16" s="1"/>
  <c r="P34" i="16"/>
  <c r="P306" i="16"/>
  <c r="P239" i="16"/>
  <c r="P45" i="16"/>
  <c r="P57" i="16"/>
  <c r="P198" i="16"/>
  <c r="P243" i="16"/>
  <c r="P113" i="16"/>
  <c r="P68" i="16"/>
  <c r="P166" i="16"/>
  <c r="P210" i="16"/>
  <c r="P173" i="16"/>
  <c r="Q30" i="16"/>
  <c r="Q21" i="16"/>
  <c r="R21" i="16" s="1"/>
  <c r="V21" i="16" s="1"/>
  <c r="S315" i="16"/>
  <c r="T315" i="16" s="1"/>
  <c r="Q133" i="16"/>
  <c r="P270" i="16"/>
  <c r="P10" i="16"/>
  <c r="P204" i="16"/>
  <c r="S172" i="16"/>
  <c r="T172" i="16" s="1"/>
  <c r="Q172" i="16"/>
  <c r="Q140" i="16"/>
  <c r="S140" i="16"/>
  <c r="T140" i="16" s="1"/>
  <c r="S105" i="16"/>
  <c r="T105" i="16" s="1"/>
  <c r="Q105" i="16"/>
  <c r="Q73" i="16"/>
  <c r="S73" i="16"/>
  <c r="T73" i="16" s="1"/>
  <c r="Q209" i="16"/>
  <c r="S209" i="16"/>
  <c r="T209" i="16" s="1"/>
  <c r="P98" i="16"/>
  <c r="P151" i="16"/>
  <c r="P31" i="16"/>
  <c r="P265" i="16"/>
  <c r="P176" i="16"/>
  <c r="S46" i="16"/>
  <c r="T46" i="16" s="1"/>
  <c r="Q46" i="16"/>
  <c r="U46" i="16" s="1"/>
  <c r="P32" i="16"/>
  <c r="S271" i="16"/>
  <c r="T271" i="16" s="1"/>
  <c r="Q95" i="16"/>
  <c r="P221" i="16"/>
  <c r="P187" i="16"/>
  <c r="S64" i="16"/>
  <c r="T64" i="16" s="1"/>
  <c r="Q64" i="16"/>
  <c r="S232" i="16"/>
  <c r="T232" i="16" s="1"/>
  <c r="P258" i="16"/>
  <c r="P199" i="16"/>
  <c r="P137" i="16"/>
  <c r="P66" i="16"/>
  <c r="P272" i="16"/>
  <c r="Q110" i="16"/>
  <c r="U110" i="16" s="1"/>
  <c r="S110" i="16"/>
  <c r="T110" i="16" s="1"/>
  <c r="Q183" i="16"/>
  <c r="U183" i="16" s="1"/>
  <c r="Q284" i="16"/>
  <c r="U284" i="16" s="1"/>
  <c r="S284" i="16"/>
  <c r="T284" i="16" s="1"/>
  <c r="S14" i="16"/>
  <c r="T14" i="16" s="1"/>
  <c r="Q14" i="16"/>
  <c r="U14" i="16" s="1"/>
  <c r="P162" i="16"/>
  <c r="S54" i="16"/>
  <c r="T54" i="16" s="1"/>
  <c r="Q78" i="16"/>
  <c r="P191" i="16"/>
  <c r="P142" i="16"/>
  <c r="Q41" i="16"/>
  <c r="S41" i="16"/>
  <c r="T41" i="16" s="1"/>
  <c r="S8" i="16"/>
  <c r="T8" i="16" s="1"/>
  <c r="Q8" i="16"/>
  <c r="U8" i="16" s="1"/>
  <c r="P51" i="16"/>
  <c r="P216" i="16"/>
  <c r="P194" i="16"/>
  <c r="P300" i="16"/>
  <c r="P250" i="16"/>
  <c r="P225" i="16"/>
  <c r="P56" i="16"/>
  <c r="P130" i="16"/>
  <c r="P63" i="16"/>
  <c r="P155" i="16"/>
  <c r="P169" i="16"/>
  <c r="P317" i="16"/>
  <c r="P144" i="16"/>
  <c r="Q305" i="16"/>
  <c r="S305" i="16"/>
  <c r="T305" i="16" s="1"/>
  <c r="Q92" i="16"/>
  <c r="S92" i="16"/>
  <c r="T92" i="16" s="1"/>
  <c r="S28" i="16"/>
  <c r="T28" i="16" s="1"/>
  <c r="Q28" i="16"/>
  <c r="S303" i="16"/>
  <c r="T303" i="16" s="1"/>
  <c r="Q303" i="16"/>
  <c r="Q237" i="16"/>
  <c r="S237" i="16"/>
  <c r="T237" i="16" s="1"/>
  <c r="S206" i="16"/>
  <c r="T206" i="16" s="1"/>
  <c r="Q206" i="16"/>
  <c r="S174" i="16"/>
  <c r="T174" i="16" s="1"/>
  <c r="Q174" i="16"/>
  <c r="S107" i="16"/>
  <c r="T107" i="16" s="1"/>
  <c r="Q107" i="16"/>
  <c r="S75" i="16"/>
  <c r="T75" i="16" s="1"/>
  <c r="Q75" i="16"/>
  <c r="S43" i="16"/>
  <c r="T43" i="16" s="1"/>
  <c r="Q43" i="16"/>
  <c r="Q242" i="16"/>
  <c r="S242" i="16"/>
  <c r="T242" i="16" s="1"/>
  <c r="S143" i="16"/>
  <c r="T143" i="16" s="1"/>
  <c r="Q143" i="16"/>
  <c r="S52" i="16"/>
  <c r="T52" i="16" s="1"/>
  <c r="Q52" i="16"/>
  <c r="Q277" i="16"/>
  <c r="S277" i="16"/>
  <c r="T277" i="16" s="1"/>
  <c r="S244" i="16"/>
  <c r="T244" i="16" s="1"/>
  <c r="Q244" i="16"/>
  <c r="Q212" i="16"/>
  <c r="S212" i="16"/>
  <c r="T212" i="16" s="1"/>
  <c r="S181" i="16"/>
  <c r="T181" i="16" s="1"/>
  <c r="Q181" i="16"/>
  <c r="S149" i="16"/>
  <c r="T149" i="16" s="1"/>
  <c r="Q149" i="16"/>
  <c r="S283" i="16"/>
  <c r="T283" i="16" s="1"/>
  <c r="Q283" i="16"/>
  <c r="S175" i="16"/>
  <c r="T175" i="16" s="1"/>
  <c r="Q175" i="16"/>
  <c r="Q80" i="16"/>
  <c r="S80" i="16"/>
  <c r="T80" i="16" s="1"/>
  <c r="S24" i="16"/>
  <c r="T24" i="16" s="1"/>
  <c r="Q24" i="16"/>
  <c r="Q299" i="16"/>
  <c r="S299" i="16"/>
  <c r="T299" i="16" s="1"/>
  <c r="S266" i="16"/>
  <c r="T266" i="16" s="1"/>
  <c r="Q266" i="16"/>
  <c r="S233" i="16"/>
  <c r="T233" i="16" s="1"/>
  <c r="Q233" i="16"/>
  <c r="Q202" i="16"/>
  <c r="S202" i="16"/>
  <c r="T202" i="16" s="1"/>
  <c r="S170" i="16"/>
  <c r="T170" i="16" s="1"/>
  <c r="Q170" i="16"/>
  <c r="S138" i="16"/>
  <c r="T138" i="16" s="1"/>
  <c r="Q138" i="16"/>
  <c r="Q103" i="16"/>
  <c r="S103" i="16"/>
  <c r="T103" i="16" s="1"/>
  <c r="Q71" i="16"/>
  <c r="S71" i="16"/>
  <c r="T71" i="16" s="1"/>
  <c r="Q39" i="16"/>
  <c r="S39" i="16"/>
  <c r="T39" i="16" s="1"/>
  <c r="S6" i="16"/>
  <c r="T6" i="16" s="1"/>
  <c r="Q6" i="16"/>
  <c r="S226" i="16"/>
  <c r="T226" i="16" s="1"/>
  <c r="Q226" i="16"/>
  <c r="S135" i="16"/>
  <c r="T135" i="16" s="1"/>
  <c r="Q135" i="16"/>
  <c r="Q15" i="16"/>
  <c r="S15" i="16"/>
  <c r="T15" i="16" s="1"/>
  <c r="Q273" i="16"/>
  <c r="S273" i="16"/>
  <c r="T273" i="16" s="1"/>
  <c r="Q240" i="16"/>
  <c r="S240" i="16"/>
  <c r="T240" i="16" s="1"/>
  <c r="S208" i="16"/>
  <c r="T208" i="16" s="1"/>
  <c r="Q208" i="16"/>
  <c r="Q177" i="16"/>
  <c r="S177" i="16"/>
  <c r="T177" i="16" s="1"/>
  <c r="S145" i="16"/>
  <c r="T145" i="16" s="1"/>
  <c r="Q145" i="16"/>
  <c r="S106" i="16"/>
  <c r="T106" i="16" s="1"/>
  <c r="Q106" i="16"/>
  <c r="S74" i="16"/>
  <c r="T74" i="16" s="1"/>
  <c r="Q74" i="16"/>
  <c r="Q42" i="16"/>
  <c r="S42" i="16"/>
  <c r="T42" i="16" s="1"/>
  <c r="Q9" i="16"/>
  <c r="S9" i="16"/>
  <c r="T9" i="16" s="1"/>
  <c r="S259" i="16"/>
  <c r="T259" i="16" s="1"/>
  <c r="Q259" i="16"/>
  <c r="S60" i="16"/>
  <c r="T60" i="16" s="1"/>
  <c r="Q60" i="16"/>
  <c r="S247" i="16"/>
  <c r="T247" i="16" s="1"/>
  <c r="Q247" i="16"/>
  <c r="S215" i="16"/>
  <c r="T215" i="16" s="1"/>
  <c r="Q215" i="16"/>
  <c r="S184" i="16"/>
  <c r="T184" i="16" s="1"/>
  <c r="Q184" i="16"/>
  <c r="Q152" i="16"/>
  <c r="S152" i="16"/>
  <c r="T152" i="16" s="1"/>
  <c r="Q116" i="16"/>
  <c r="S116" i="16"/>
  <c r="T116" i="16" s="1"/>
  <c r="S85" i="16"/>
  <c r="T85" i="16" s="1"/>
  <c r="Q85" i="16"/>
  <c r="S53" i="16"/>
  <c r="T53" i="16" s="1"/>
  <c r="Q53" i="16"/>
  <c r="Q20" i="16"/>
  <c r="S20" i="16"/>
  <c r="T20" i="16" s="1"/>
  <c r="S263" i="16"/>
  <c r="T263" i="16" s="1"/>
  <c r="Q263" i="16"/>
  <c r="S163" i="16"/>
  <c r="T163" i="16" s="1"/>
  <c r="Q163" i="16"/>
  <c r="Q19" i="16"/>
  <c r="S19" i="16"/>
  <c r="T19" i="16" s="1"/>
  <c r="Q295" i="16"/>
  <c r="S295" i="16"/>
  <c r="T295" i="16" s="1"/>
  <c r="S262" i="16"/>
  <c r="T262" i="16" s="1"/>
  <c r="Q262" i="16"/>
  <c r="Q229" i="16"/>
  <c r="S229" i="16"/>
  <c r="T229" i="16" s="1"/>
  <c r="S134" i="16"/>
  <c r="T134" i="16" s="1"/>
  <c r="Q134" i="16"/>
  <c r="S99" i="16"/>
  <c r="T99" i="16" s="1"/>
  <c r="Q99" i="16"/>
  <c r="S67" i="16"/>
  <c r="T67" i="16" s="1"/>
  <c r="Q67" i="16"/>
  <c r="S35" i="16"/>
  <c r="T35" i="16" s="1"/>
  <c r="Q35" i="16"/>
  <c r="Q313" i="16"/>
  <c r="S313" i="16"/>
  <c r="T313" i="16" s="1"/>
  <c r="S122" i="16"/>
  <c r="T122" i="16" s="1"/>
  <c r="Q122" i="16"/>
  <c r="Q319" i="16"/>
  <c r="S319" i="16"/>
  <c r="T319" i="16" s="1"/>
  <c r="Q269" i="16"/>
  <c r="S269" i="16"/>
  <c r="T269" i="16" s="1"/>
  <c r="Q236" i="16"/>
  <c r="S236" i="16"/>
  <c r="T236" i="16" s="1"/>
  <c r="S141" i="16"/>
  <c r="T141" i="16" s="1"/>
  <c r="Q141" i="16"/>
  <c r="Q44" i="16"/>
  <c r="S44" i="16"/>
  <c r="T44" i="16" s="1"/>
  <c r="S310" i="16"/>
  <c r="T310" i="16" s="1"/>
  <c r="Q310" i="16"/>
  <c r="S276" i="16"/>
  <c r="T276" i="16" s="1"/>
  <c r="Q276" i="16"/>
  <c r="S211" i="16"/>
  <c r="T211" i="16" s="1"/>
  <c r="Q211" i="16"/>
  <c r="S180" i="16"/>
  <c r="T180" i="16" s="1"/>
  <c r="Q180" i="16"/>
  <c r="Q148" i="16"/>
  <c r="S148" i="16"/>
  <c r="T148" i="16" s="1"/>
  <c r="Q81" i="16"/>
  <c r="S81" i="16"/>
  <c r="T81" i="16" s="1"/>
  <c r="Q49" i="16"/>
  <c r="S49" i="16"/>
  <c r="T49" i="16" s="1"/>
  <c r="S16" i="16"/>
  <c r="T16" i="16" s="1"/>
  <c r="Q16" i="16"/>
  <c r="S17" i="16"/>
  <c r="T17" i="16" s="1"/>
  <c r="Q17" i="16"/>
  <c r="Q84" i="16"/>
  <c r="S84" i="16"/>
  <c r="T84" i="16" s="1"/>
  <c r="Q160" i="16"/>
  <c r="S160" i="16"/>
  <c r="T160" i="16" s="1"/>
  <c r="S61" i="16"/>
  <c r="T61" i="16" s="1"/>
  <c r="Q61" i="16"/>
  <c r="S195" i="16"/>
  <c r="T195" i="16" s="1"/>
  <c r="Q195" i="16"/>
  <c r="S256" i="16"/>
  <c r="T256" i="16" s="1"/>
  <c r="Q256" i="16"/>
  <c r="S77" i="16"/>
  <c r="T77" i="16" s="1"/>
  <c r="Q77" i="16"/>
  <c r="S183" i="16"/>
  <c r="T183" i="16" s="1"/>
  <c r="Q235" i="16"/>
  <c r="Q318" i="16"/>
  <c r="Q234" i="16"/>
  <c r="S234" i="16"/>
  <c r="T234" i="16" s="1"/>
  <c r="S139" i="16"/>
  <c r="T139" i="16" s="1"/>
  <c r="Q139" i="16"/>
  <c r="Q48" i="16"/>
  <c r="S48" i="16"/>
  <c r="T48" i="16" s="1"/>
  <c r="S320" i="16"/>
  <c r="T320" i="16" s="1"/>
  <c r="Q320" i="16"/>
  <c r="S286" i="16"/>
  <c r="T286" i="16" s="1"/>
  <c r="Q286" i="16"/>
  <c r="Q254" i="16"/>
  <c r="S254" i="16"/>
  <c r="T254" i="16" s="1"/>
  <c r="Q190" i="16"/>
  <c r="S190" i="16"/>
  <c r="T190" i="16" s="1"/>
  <c r="Q158" i="16"/>
  <c r="S158" i="16"/>
  <c r="T158" i="16" s="1"/>
  <c r="S125" i="16"/>
  <c r="T125" i="16" s="1"/>
  <c r="Q125" i="16"/>
  <c r="S91" i="16"/>
  <c r="T91" i="16" s="1"/>
  <c r="Q91" i="16"/>
  <c r="S59" i="16"/>
  <c r="T59" i="16" s="1"/>
  <c r="Q59" i="16"/>
  <c r="Q27" i="16"/>
  <c r="S27" i="16"/>
  <c r="T27" i="16" s="1"/>
  <c r="S292" i="16"/>
  <c r="T292" i="16" s="1"/>
  <c r="Q292" i="16"/>
  <c r="S100" i="16"/>
  <c r="T100" i="16" s="1"/>
  <c r="Q100" i="16"/>
  <c r="Q302" i="16"/>
  <c r="S302" i="16"/>
  <c r="T302" i="16" s="1"/>
  <c r="Q261" i="16"/>
  <c r="S261" i="16"/>
  <c r="T261" i="16" s="1"/>
  <c r="Q228" i="16"/>
  <c r="S228" i="16"/>
  <c r="T228" i="16" s="1"/>
  <c r="Q197" i="16"/>
  <c r="S197" i="16"/>
  <c r="T197" i="16" s="1"/>
  <c r="Q165" i="16"/>
  <c r="S165" i="16"/>
  <c r="T165" i="16" s="1"/>
  <c r="Q301" i="16"/>
  <c r="S301" i="16"/>
  <c r="T301" i="16" s="1"/>
  <c r="Q222" i="16"/>
  <c r="S222" i="16"/>
  <c r="T222" i="16" s="1"/>
  <c r="Q131" i="16"/>
  <c r="S131" i="16"/>
  <c r="T131" i="16" s="1"/>
  <c r="Q40" i="16"/>
  <c r="S40" i="16"/>
  <c r="T40" i="16" s="1"/>
  <c r="S316" i="16"/>
  <c r="T316" i="16" s="1"/>
  <c r="Q316" i="16"/>
  <c r="Q282" i="16"/>
  <c r="S282" i="16"/>
  <c r="T282" i="16" s="1"/>
  <c r="S249" i="16"/>
  <c r="T249" i="16" s="1"/>
  <c r="Q249" i="16"/>
  <c r="S217" i="16"/>
  <c r="T217" i="16" s="1"/>
  <c r="Q217" i="16"/>
  <c r="Q186" i="16"/>
  <c r="S186" i="16"/>
  <c r="T186" i="16" s="1"/>
  <c r="Q154" i="16"/>
  <c r="S154" i="16"/>
  <c r="T154" i="16" s="1"/>
  <c r="Q121" i="16"/>
  <c r="S121" i="16"/>
  <c r="T121" i="16" s="1"/>
  <c r="S87" i="16"/>
  <c r="T87" i="16" s="1"/>
  <c r="Q87" i="16"/>
  <c r="Q55" i="16"/>
  <c r="S55" i="16"/>
  <c r="T55" i="16" s="1"/>
  <c r="Q22" i="16"/>
  <c r="S22" i="16"/>
  <c r="T22" i="16" s="1"/>
  <c r="S279" i="16"/>
  <c r="T279" i="16" s="1"/>
  <c r="Q279" i="16"/>
  <c r="Q179" i="16"/>
  <c r="S179" i="16"/>
  <c r="T179" i="16" s="1"/>
  <c r="Q88" i="16"/>
  <c r="S88" i="16"/>
  <c r="T88" i="16" s="1"/>
  <c r="Q290" i="16"/>
  <c r="S290" i="16"/>
  <c r="T290" i="16" s="1"/>
  <c r="Q257" i="16"/>
  <c r="S257" i="16"/>
  <c r="T257" i="16" s="1"/>
  <c r="S224" i="16"/>
  <c r="T224" i="16" s="1"/>
  <c r="Q224" i="16"/>
  <c r="S193" i="16"/>
  <c r="T193" i="16" s="1"/>
  <c r="Q193" i="16"/>
  <c r="S161" i="16"/>
  <c r="T161" i="16" s="1"/>
  <c r="Q161" i="16"/>
  <c r="S58" i="16"/>
  <c r="T58" i="16" s="1"/>
  <c r="Q58" i="16"/>
  <c r="Q26" i="16"/>
  <c r="S26" i="16"/>
  <c r="T26" i="16" s="1"/>
  <c r="S218" i="16"/>
  <c r="T218" i="16" s="1"/>
  <c r="Q218" i="16"/>
  <c r="Q112" i="16"/>
  <c r="S112" i="16"/>
  <c r="T112" i="16" s="1"/>
  <c r="Q264" i="16"/>
  <c r="S264" i="16"/>
  <c r="T264" i="16" s="1"/>
  <c r="S231" i="16"/>
  <c r="T231" i="16" s="1"/>
  <c r="Q231" i="16"/>
  <c r="S200" i="16"/>
  <c r="T200" i="16" s="1"/>
  <c r="Q200" i="16"/>
  <c r="Q168" i="16"/>
  <c r="S168" i="16"/>
  <c r="T168" i="16" s="1"/>
  <c r="S136" i="16"/>
  <c r="T136" i="16" s="1"/>
  <c r="Q136" i="16"/>
  <c r="S101" i="16"/>
  <c r="T101" i="16" s="1"/>
  <c r="Q101" i="16"/>
  <c r="S69" i="16"/>
  <c r="T69" i="16" s="1"/>
  <c r="Q69" i="16"/>
  <c r="Q37" i="16"/>
  <c r="S37" i="16"/>
  <c r="T37" i="16" s="1"/>
  <c r="Q4" i="16"/>
  <c r="S4" i="16"/>
  <c r="T4" i="16" s="1"/>
  <c r="Q214" i="16"/>
  <c r="S214" i="16"/>
  <c r="T214" i="16" s="1"/>
  <c r="S36" i="16"/>
  <c r="T36" i="16" s="1"/>
  <c r="Q36" i="16"/>
  <c r="Q312" i="16"/>
  <c r="S312" i="16"/>
  <c r="T312" i="16" s="1"/>
  <c r="Q278" i="16"/>
  <c r="S278" i="16"/>
  <c r="T278" i="16" s="1"/>
  <c r="S245" i="16"/>
  <c r="T245" i="16" s="1"/>
  <c r="Q245" i="16"/>
  <c r="Q213" i="16"/>
  <c r="S213" i="16"/>
  <c r="T213" i="16" s="1"/>
  <c r="S182" i="16"/>
  <c r="T182" i="16" s="1"/>
  <c r="Q182" i="16"/>
  <c r="S150" i="16"/>
  <c r="T150" i="16" s="1"/>
  <c r="Q150" i="16"/>
  <c r="Q115" i="16"/>
  <c r="S115" i="16"/>
  <c r="T115" i="16" s="1"/>
  <c r="S83" i="16"/>
  <c r="T83" i="16" s="1"/>
  <c r="Q83" i="16"/>
  <c r="Q18" i="16"/>
  <c r="S18" i="16"/>
  <c r="T18" i="16" s="1"/>
  <c r="S267" i="16"/>
  <c r="T267" i="16" s="1"/>
  <c r="Q267" i="16"/>
  <c r="S167" i="16"/>
  <c r="T167" i="16" s="1"/>
  <c r="Q167" i="16"/>
  <c r="S76" i="16"/>
  <c r="T76" i="16" s="1"/>
  <c r="Q76" i="16"/>
  <c r="S285" i="16"/>
  <c r="T285" i="16" s="1"/>
  <c r="Q285" i="16"/>
  <c r="S253" i="16"/>
  <c r="T253" i="16" s="1"/>
  <c r="Q253" i="16"/>
  <c r="Q220" i="16"/>
  <c r="S220" i="16"/>
  <c r="T220" i="16" s="1"/>
  <c r="Q189" i="16"/>
  <c r="S189" i="16"/>
  <c r="T189" i="16" s="1"/>
  <c r="Q157" i="16"/>
  <c r="S157" i="16"/>
  <c r="T157" i="16" s="1"/>
  <c r="S298" i="16"/>
  <c r="T298" i="16" s="1"/>
  <c r="Q298" i="16"/>
  <c r="Q293" i="16"/>
  <c r="S293" i="16"/>
  <c r="T293" i="16" s="1"/>
  <c r="Q260" i="16"/>
  <c r="S260" i="16"/>
  <c r="T260" i="16" s="1"/>
  <c r="S227" i="16"/>
  <c r="T227" i="16" s="1"/>
  <c r="Q227" i="16"/>
  <c r="S196" i="16"/>
  <c r="T196" i="16" s="1"/>
  <c r="Q196" i="16"/>
  <c r="S164" i="16"/>
  <c r="T164" i="16" s="1"/>
  <c r="Q164" i="16"/>
  <c r="S132" i="16"/>
  <c r="T132" i="16" s="1"/>
  <c r="Q132" i="16"/>
  <c r="Q97" i="16"/>
  <c r="S97" i="16"/>
  <c r="T97" i="16" s="1"/>
  <c r="Q65" i="16"/>
  <c r="S65" i="16"/>
  <c r="T65" i="16" s="1"/>
  <c r="Q33" i="16"/>
  <c r="S33" i="16"/>
  <c r="T33" i="16" s="1"/>
  <c r="Q114" i="16"/>
  <c r="S114" i="16"/>
  <c r="T114" i="16" s="1"/>
  <c r="S50" i="16"/>
  <c r="T50" i="16" s="1"/>
  <c r="Q50" i="16"/>
  <c r="S192" i="16"/>
  <c r="T192" i="16" s="1"/>
  <c r="Q192" i="16"/>
  <c r="S93" i="16"/>
  <c r="T93" i="16" s="1"/>
  <c r="Q93" i="16"/>
  <c r="S12" i="16"/>
  <c r="T12" i="16" s="1"/>
  <c r="Q12" i="16"/>
  <c r="S238" i="16"/>
  <c r="T238" i="16" s="1"/>
  <c r="Q238" i="16"/>
  <c r="S11" i="16"/>
  <c r="T11" i="16" s="1"/>
  <c r="Q11" i="16"/>
  <c r="S207" i="16"/>
  <c r="T207" i="16" s="1"/>
  <c r="Q207" i="16"/>
  <c r="S109" i="16"/>
  <c r="T109" i="16" s="1"/>
  <c r="Q109" i="16"/>
  <c r="S82" i="16"/>
  <c r="T82" i="16" s="1"/>
  <c r="Q82" i="16"/>
  <c r="Q275" i="16"/>
  <c r="S275" i="16"/>
  <c r="T275" i="16" s="1"/>
  <c r="S223" i="16"/>
  <c r="T223" i="16" s="1"/>
  <c r="Q223" i="16"/>
  <c r="Q128" i="16"/>
  <c r="S128" i="16"/>
  <c r="T128" i="16" s="1"/>
  <c r="Q29" i="16"/>
  <c r="S29" i="16"/>
  <c r="T29" i="16" s="1"/>
  <c r="U38" i="16"/>
  <c r="E11" i="18"/>
  <c r="W118" i="16"/>
  <c r="B1" i="16"/>
  <c r="C1" i="16" s="1"/>
  <c r="B11" i="21" s="1"/>
  <c r="H15" i="21" s="1"/>
  <c r="I15" i="21" s="1"/>
  <c r="J15" i="21" s="1"/>
  <c r="R25" i="16" l="1"/>
  <c r="V25" i="16" s="1"/>
  <c r="U287" i="16"/>
  <c r="W287" i="16" s="1"/>
  <c r="U70" i="16"/>
  <c r="U246" i="16"/>
  <c r="R94" i="16"/>
  <c r="V94" i="16" s="1"/>
  <c r="R294" i="16"/>
  <c r="V294" i="16" s="1"/>
  <c r="R248" i="16"/>
  <c r="V248" i="16" s="1"/>
  <c r="R178" i="16"/>
  <c r="V178" i="16" s="1"/>
  <c r="D1" i="16"/>
  <c r="C11" i="21" s="1"/>
  <c r="B11" i="20"/>
  <c r="B11" i="19"/>
  <c r="B11" i="18"/>
  <c r="H15" i="18" s="1"/>
  <c r="I15" i="18" s="1"/>
  <c r="J15" i="18" s="1"/>
  <c r="U307" i="16"/>
  <c r="W307" i="16" s="1"/>
  <c r="U230" i="16"/>
  <c r="W230" i="16" s="1"/>
  <c r="R297" i="16"/>
  <c r="V297" i="16" s="1"/>
  <c r="U96" i="16"/>
  <c r="W96" i="16" s="1"/>
  <c r="U185" i="16"/>
  <c r="W185" i="16" s="1"/>
  <c r="R255" i="16"/>
  <c r="V255" i="16" s="1"/>
  <c r="R271" i="16"/>
  <c r="V271" i="16" s="1"/>
  <c r="U5" i="16"/>
  <c r="W5" i="16" s="1"/>
  <c r="U314" i="16"/>
  <c r="W314" i="16" s="1"/>
  <c r="R232" i="16"/>
  <c r="V232" i="16" s="1"/>
  <c r="U171" i="16"/>
  <c r="W171" i="16" s="1"/>
  <c r="S51" i="16"/>
  <c r="T51" i="16" s="1"/>
  <c r="S239" i="16"/>
  <c r="T239" i="16" s="1"/>
  <c r="U54" i="16"/>
  <c r="W54" i="16" s="1"/>
  <c r="R129" i="16"/>
  <c r="V129" i="16" s="1"/>
  <c r="R72" i="16"/>
  <c r="V72" i="16" s="1"/>
  <c r="Q142" i="16"/>
  <c r="R142" i="16" s="1"/>
  <c r="V142" i="16" s="1"/>
  <c r="Q272" i="16"/>
  <c r="U272" i="16" s="1"/>
  <c r="S68" i="16"/>
  <c r="T68" i="16" s="1"/>
  <c r="S198" i="16"/>
  <c r="T198" i="16" s="1"/>
  <c r="U124" i="16"/>
  <c r="W124" i="16" s="1"/>
  <c r="S221" i="16"/>
  <c r="T221" i="16" s="1"/>
  <c r="S270" i="16"/>
  <c r="T270" i="16" s="1"/>
  <c r="W38" i="16"/>
  <c r="Q191" i="16"/>
  <c r="R191" i="16" s="1"/>
  <c r="V191" i="16" s="1"/>
  <c r="S66" i="16"/>
  <c r="T66" i="16" s="1"/>
  <c r="Q173" i="16"/>
  <c r="U173" i="16" s="1"/>
  <c r="Q113" i="16"/>
  <c r="U113" i="16" s="1"/>
  <c r="S34" i="16"/>
  <c r="T34" i="16" s="1"/>
  <c r="U159" i="16"/>
  <c r="W159" i="16" s="1"/>
  <c r="U315" i="16"/>
  <c r="W315" i="16" s="1"/>
  <c r="S166" i="16"/>
  <c r="T166" i="16" s="1"/>
  <c r="R7" i="16"/>
  <c r="V7" i="16" s="1"/>
  <c r="Q144" i="16"/>
  <c r="U144" i="16" s="1"/>
  <c r="Q137" i="16"/>
  <c r="U137" i="16" s="1"/>
  <c r="Q187" i="16"/>
  <c r="U187" i="16" s="1"/>
  <c r="Q176" i="16"/>
  <c r="U176" i="16" s="1"/>
  <c r="Q98" i="16"/>
  <c r="R98" i="16" s="1"/>
  <c r="S10" i="16"/>
  <c r="T10" i="16" s="1"/>
  <c r="Q210" i="16"/>
  <c r="U210" i="16" s="1"/>
  <c r="Q243" i="16"/>
  <c r="R243" i="16" s="1"/>
  <c r="V243" i="16" s="1"/>
  <c r="Q45" i="16"/>
  <c r="R45" i="16" s="1"/>
  <c r="R296" i="16"/>
  <c r="V296" i="16" s="1"/>
  <c r="S144" i="16"/>
  <c r="T144" i="16" s="1"/>
  <c r="R111" i="16"/>
  <c r="V111" i="16" s="1"/>
  <c r="S272" i="16"/>
  <c r="T272" i="16" s="1"/>
  <c r="U201" i="16"/>
  <c r="W201" i="16" s="1"/>
  <c r="W70" i="16"/>
  <c r="R86" i="16"/>
  <c r="V86" i="16" s="1"/>
  <c r="W25" i="16"/>
  <c r="R62" i="16"/>
  <c r="V62" i="16" s="1"/>
  <c r="S137" i="16"/>
  <c r="T137" i="16" s="1"/>
  <c r="R203" i="16"/>
  <c r="V203" i="16" s="1"/>
  <c r="U288" i="16"/>
  <c r="W288" i="16" s="1"/>
  <c r="U219" i="16"/>
  <c r="W219" i="16" s="1"/>
  <c r="R127" i="16"/>
  <c r="V127" i="16" s="1"/>
  <c r="Q68" i="16"/>
  <c r="U68" i="16" s="1"/>
  <c r="U274" i="16"/>
  <c r="W274" i="16" s="1"/>
  <c r="Q198" i="16"/>
  <c r="U198" i="16" s="1"/>
  <c r="U102" i="16"/>
  <c r="W102" i="16" s="1"/>
  <c r="R241" i="16"/>
  <c r="V241" i="16" s="1"/>
  <c r="W248" i="16"/>
  <c r="U21" i="16"/>
  <c r="W21" i="16" s="1"/>
  <c r="U156" i="16"/>
  <c r="W156" i="16" s="1"/>
  <c r="R104" i="16"/>
  <c r="V104" i="16" s="1"/>
  <c r="W104" i="16" s="1"/>
  <c r="W178" i="16"/>
  <c r="S98" i="16"/>
  <c r="T98" i="16" s="1"/>
  <c r="R188" i="16"/>
  <c r="U79" i="16"/>
  <c r="W79" i="16" s="1"/>
  <c r="R110" i="16"/>
  <c r="V110" i="16" s="1"/>
  <c r="U281" i="16"/>
  <c r="W281" i="16" s="1"/>
  <c r="S142" i="16"/>
  <c r="T142" i="16" s="1"/>
  <c r="R47" i="16"/>
  <c r="R8" i="16"/>
  <c r="V8" i="16" s="1"/>
  <c r="Q239" i="16"/>
  <c r="R239" i="16" s="1"/>
  <c r="Q166" i="16"/>
  <c r="R166" i="16" s="1"/>
  <c r="V166" i="16" s="1"/>
  <c r="R147" i="16"/>
  <c r="V147" i="16" s="1"/>
  <c r="U147" i="16"/>
  <c r="S210" i="16"/>
  <c r="T210" i="16" s="1"/>
  <c r="Q10" i="16"/>
  <c r="R10" i="16" s="1"/>
  <c r="V10" i="16" s="1"/>
  <c r="U291" i="16"/>
  <c r="W291" i="16" s="1"/>
  <c r="R108" i="16"/>
  <c r="V108" i="16" s="1"/>
  <c r="W246" i="16"/>
  <c r="S176" i="16"/>
  <c r="T176" i="16" s="1"/>
  <c r="S243" i="16"/>
  <c r="T243" i="16" s="1"/>
  <c r="R46" i="16"/>
  <c r="V46" i="16" s="1"/>
  <c r="U268" i="16"/>
  <c r="W268" i="16" s="1"/>
  <c r="Q221" i="16"/>
  <c r="R221" i="16" s="1"/>
  <c r="Q34" i="16"/>
  <c r="U34" i="16" s="1"/>
  <c r="S173" i="16"/>
  <c r="T173" i="16" s="1"/>
  <c r="S45" i="16"/>
  <c r="T45" i="16" s="1"/>
  <c r="R308" i="16"/>
  <c r="R90" i="16"/>
  <c r="V90" i="16" s="1"/>
  <c r="W90" i="16" s="1"/>
  <c r="U89" i="16"/>
  <c r="W89" i="16" s="1"/>
  <c r="U309" i="16"/>
  <c r="W309" i="16" s="1"/>
  <c r="R146" i="16"/>
  <c r="U146" i="16"/>
  <c r="Q51" i="16"/>
  <c r="R51" i="16" s="1"/>
  <c r="V51" i="16" s="1"/>
  <c r="U280" i="16"/>
  <c r="W280" i="16" s="1"/>
  <c r="S113" i="16"/>
  <c r="T113" i="16" s="1"/>
  <c r="R153" i="16"/>
  <c r="V153" i="16" s="1"/>
  <c r="U153" i="16"/>
  <c r="R123" i="16"/>
  <c r="U311" i="16"/>
  <c r="W311" i="16" s="1"/>
  <c r="S317" i="16"/>
  <c r="T317" i="16" s="1"/>
  <c r="Q317" i="16"/>
  <c r="R317" i="16" s="1"/>
  <c r="V317" i="16" s="1"/>
  <c r="Q31" i="16"/>
  <c r="R31" i="16" s="1"/>
  <c r="V31" i="16" s="1"/>
  <c r="S31" i="16"/>
  <c r="T31" i="16" s="1"/>
  <c r="R105" i="16"/>
  <c r="V105" i="16" s="1"/>
  <c r="U105" i="16"/>
  <c r="S187" i="16"/>
  <c r="T187" i="16" s="1"/>
  <c r="Q250" i="16"/>
  <c r="S250" i="16"/>
  <c r="T250" i="16" s="1"/>
  <c r="R78" i="16"/>
  <c r="U78" i="16"/>
  <c r="R284" i="16"/>
  <c r="V284" i="16" s="1"/>
  <c r="R14" i="16"/>
  <c r="V14" i="16" s="1"/>
  <c r="R183" i="16"/>
  <c r="U64" i="16"/>
  <c r="R64" i="16"/>
  <c r="U209" i="16"/>
  <c r="R209" i="16"/>
  <c r="R133" i="16"/>
  <c r="V133" i="16" s="1"/>
  <c r="U133" i="16"/>
  <c r="Q57" i="16"/>
  <c r="R57" i="16" s="1"/>
  <c r="V57" i="16" s="1"/>
  <c r="S57" i="16"/>
  <c r="T57" i="16" s="1"/>
  <c r="S155" i="16"/>
  <c r="T155" i="16" s="1"/>
  <c r="Q155" i="16"/>
  <c r="Q225" i="16"/>
  <c r="R225" i="16" s="1"/>
  <c r="V225" i="16" s="1"/>
  <c r="S225" i="16"/>
  <c r="T225" i="16" s="1"/>
  <c r="Q66" i="16"/>
  <c r="U66" i="16" s="1"/>
  <c r="Q270" i="16"/>
  <c r="U270" i="16" s="1"/>
  <c r="S191" i="16"/>
  <c r="T191" i="16" s="1"/>
  <c r="S169" i="16"/>
  <c r="T169" i="16" s="1"/>
  <c r="Q169" i="16"/>
  <c r="S63" i="16"/>
  <c r="T63" i="16" s="1"/>
  <c r="Q63" i="16"/>
  <c r="Q56" i="16"/>
  <c r="R56" i="16" s="1"/>
  <c r="V56" i="16" s="1"/>
  <c r="S56" i="16"/>
  <c r="T56" i="16" s="1"/>
  <c r="S300" i="16"/>
  <c r="T300" i="16" s="1"/>
  <c r="Q300" i="16"/>
  <c r="U41" i="16"/>
  <c r="R41" i="16"/>
  <c r="S258" i="16"/>
  <c r="T258" i="16" s="1"/>
  <c r="Q258" i="16"/>
  <c r="U95" i="16"/>
  <c r="R95" i="16"/>
  <c r="Q32" i="16"/>
  <c r="S32" i="16"/>
  <c r="T32" i="16" s="1"/>
  <c r="Q265" i="16"/>
  <c r="R265" i="16" s="1"/>
  <c r="V265" i="16" s="1"/>
  <c r="S265" i="16"/>
  <c r="T265" i="16" s="1"/>
  <c r="Q151" i="16"/>
  <c r="R151" i="16" s="1"/>
  <c r="V151" i="16" s="1"/>
  <c r="S151" i="16"/>
  <c r="T151" i="16" s="1"/>
  <c r="S204" i="16"/>
  <c r="T204" i="16" s="1"/>
  <c r="Q204" i="16"/>
  <c r="R13" i="16"/>
  <c r="U13" i="16"/>
  <c r="Q130" i="16"/>
  <c r="R130" i="16" s="1"/>
  <c r="V130" i="16" s="1"/>
  <c r="S130" i="16"/>
  <c r="T130" i="16" s="1"/>
  <c r="Q216" i="16"/>
  <c r="R216" i="16" s="1"/>
  <c r="V216" i="16" s="1"/>
  <c r="S216" i="16"/>
  <c r="T216" i="16" s="1"/>
  <c r="S199" i="16"/>
  <c r="T199" i="16" s="1"/>
  <c r="Q199" i="16"/>
  <c r="R172" i="16"/>
  <c r="V172" i="16" s="1"/>
  <c r="U172" i="16"/>
  <c r="R30" i="16"/>
  <c r="V30" i="16" s="1"/>
  <c r="U30" i="16"/>
  <c r="R252" i="16"/>
  <c r="V252" i="16" s="1"/>
  <c r="U252" i="16"/>
  <c r="W94" i="16"/>
  <c r="Q194" i="16"/>
  <c r="S194" i="16"/>
  <c r="T194" i="16" s="1"/>
  <c r="Q162" i="16"/>
  <c r="U162" i="16" s="1"/>
  <c r="S162" i="16"/>
  <c r="T162" i="16" s="1"/>
  <c r="U73" i="16"/>
  <c r="R73" i="16"/>
  <c r="U140" i="16"/>
  <c r="R140" i="16"/>
  <c r="S306" i="16"/>
  <c r="T306" i="16" s="1"/>
  <c r="Q306" i="16"/>
  <c r="R11" i="16"/>
  <c r="V11" i="16" s="1"/>
  <c r="U11" i="16"/>
  <c r="U224" i="16"/>
  <c r="R224" i="16"/>
  <c r="V224" i="16" s="1"/>
  <c r="U91" i="16"/>
  <c r="R91" i="16"/>
  <c r="V91" i="16" s="1"/>
  <c r="R148" i="16"/>
  <c r="U148" i="16"/>
  <c r="U229" i="16"/>
  <c r="R229" i="16"/>
  <c r="V229" i="16" s="1"/>
  <c r="R103" i="16"/>
  <c r="V103" i="16" s="1"/>
  <c r="U103" i="16"/>
  <c r="U237" i="16"/>
  <c r="R237" i="16"/>
  <c r="R128" i="16"/>
  <c r="U128" i="16"/>
  <c r="U275" i="16"/>
  <c r="R275" i="16"/>
  <c r="R33" i="16"/>
  <c r="U33" i="16"/>
  <c r="U97" i="16"/>
  <c r="R97" i="16"/>
  <c r="U293" i="16"/>
  <c r="R293" i="16"/>
  <c r="R157" i="16"/>
  <c r="V157" i="16" s="1"/>
  <c r="U157" i="16"/>
  <c r="R220" i="16"/>
  <c r="V220" i="16" s="1"/>
  <c r="U220" i="16"/>
  <c r="U18" i="16"/>
  <c r="R18" i="16"/>
  <c r="V18" i="16" s="1"/>
  <c r="R213" i="16"/>
  <c r="V213" i="16" s="1"/>
  <c r="U213" i="16"/>
  <c r="U278" i="16"/>
  <c r="R278" i="16"/>
  <c r="U214" i="16"/>
  <c r="R214" i="16"/>
  <c r="V214" i="16" s="1"/>
  <c r="R37" i="16"/>
  <c r="U37" i="16"/>
  <c r="R168" i="16"/>
  <c r="V168" i="16" s="1"/>
  <c r="U168" i="16"/>
  <c r="R112" i="16"/>
  <c r="V112" i="16" s="1"/>
  <c r="U112" i="16"/>
  <c r="R26" i="16"/>
  <c r="V26" i="16" s="1"/>
  <c r="U26" i="16"/>
  <c r="R290" i="16"/>
  <c r="U290" i="16"/>
  <c r="R179" i="16"/>
  <c r="U179" i="16"/>
  <c r="R22" i="16"/>
  <c r="U22" i="16"/>
  <c r="R154" i="16"/>
  <c r="V154" i="16" s="1"/>
  <c r="U154" i="16"/>
  <c r="U282" i="16"/>
  <c r="R282" i="16"/>
  <c r="R40" i="16"/>
  <c r="V40" i="16" s="1"/>
  <c r="U40" i="16"/>
  <c r="R222" i="16"/>
  <c r="U222" i="16"/>
  <c r="U165" i="16"/>
  <c r="R165" i="16"/>
  <c r="R228" i="16"/>
  <c r="V228" i="16" s="1"/>
  <c r="U228" i="16"/>
  <c r="R302" i="16"/>
  <c r="U302" i="16"/>
  <c r="U27" i="16"/>
  <c r="R27" i="16"/>
  <c r="R158" i="16"/>
  <c r="V158" i="16" s="1"/>
  <c r="U158" i="16"/>
  <c r="R48" i="16"/>
  <c r="V48" i="16" s="1"/>
  <c r="U48" i="16"/>
  <c r="U234" i="16"/>
  <c r="R234" i="16"/>
  <c r="R77" i="16"/>
  <c r="V77" i="16" s="1"/>
  <c r="U77" i="16"/>
  <c r="U256" i="16"/>
  <c r="R256" i="16"/>
  <c r="U61" i="16"/>
  <c r="R61" i="16"/>
  <c r="R17" i="16"/>
  <c r="V17" i="16" s="1"/>
  <c r="U17" i="16"/>
  <c r="R180" i="16"/>
  <c r="V180" i="16" s="1"/>
  <c r="U180" i="16"/>
  <c r="R310" i="16"/>
  <c r="U310" i="16"/>
  <c r="R141" i="16"/>
  <c r="V141" i="16" s="1"/>
  <c r="U141" i="16"/>
  <c r="U122" i="16"/>
  <c r="R122" i="16"/>
  <c r="R67" i="16"/>
  <c r="V67" i="16" s="1"/>
  <c r="U67" i="16"/>
  <c r="R134" i="16"/>
  <c r="U134" i="16"/>
  <c r="R262" i="16"/>
  <c r="U262" i="16"/>
  <c r="R163" i="16"/>
  <c r="U163" i="16"/>
  <c r="R85" i="16"/>
  <c r="V85" i="16" s="1"/>
  <c r="U85" i="16"/>
  <c r="R215" i="16"/>
  <c r="U215" i="16"/>
  <c r="U60" i="16"/>
  <c r="R60" i="16"/>
  <c r="U74" i="16"/>
  <c r="R74" i="16"/>
  <c r="R145" i="16"/>
  <c r="V145" i="16" s="1"/>
  <c r="U145" i="16"/>
  <c r="U208" i="16"/>
  <c r="R208" i="16"/>
  <c r="U135" i="16"/>
  <c r="R135" i="16"/>
  <c r="U6" i="16"/>
  <c r="R6" i="16"/>
  <c r="R138" i="16"/>
  <c r="V138" i="16" s="1"/>
  <c r="U138" i="16"/>
  <c r="U266" i="16"/>
  <c r="R266" i="16"/>
  <c r="V266" i="16" s="1"/>
  <c r="R24" i="16"/>
  <c r="V24" i="16" s="1"/>
  <c r="U24" i="16"/>
  <c r="R175" i="16"/>
  <c r="V175" i="16" s="1"/>
  <c r="U175" i="16"/>
  <c r="R149" i="16"/>
  <c r="V149" i="16" s="1"/>
  <c r="U149" i="16"/>
  <c r="R143" i="16"/>
  <c r="V143" i="16" s="1"/>
  <c r="U143" i="16"/>
  <c r="R75" i="16"/>
  <c r="U75" i="16"/>
  <c r="R206" i="16"/>
  <c r="V206" i="16" s="1"/>
  <c r="U206" i="16"/>
  <c r="U28" i="16"/>
  <c r="R28" i="16"/>
  <c r="R109" i="16"/>
  <c r="V109" i="16" s="1"/>
  <c r="U109" i="16"/>
  <c r="R93" i="16"/>
  <c r="V93" i="16" s="1"/>
  <c r="U93" i="16"/>
  <c r="R50" i="16"/>
  <c r="V50" i="16" s="1"/>
  <c r="U50" i="16"/>
  <c r="R164" i="16"/>
  <c r="V164" i="16" s="1"/>
  <c r="U164" i="16"/>
  <c r="U167" i="16"/>
  <c r="R167" i="16"/>
  <c r="V167" i="16" s="1"/>
  <c r="U36" i="16"/>
  <c r="R36" i="16"/>
  <c r="V36" i="16" s="1"/>
  <c r="U101" i="16"/>
  <c r="R101" i="16"/>
  <c r="V101" i="16" s="1"/>
  <c r="R286" i="16"/>
  <c r="V286" i="16" s="1"/>
  <c r="U286" i="16"/>
  <c r="R160" i="16"/>
  <c r="V160" i="16" s="1"/>
  <c r="U160" i="16"/>
  <c r="R81" i="16"/>
  <c r="V81" i="16" s="1"/>
  <c r="U81" i="16"/>
  <c r="U236" i="16"/>
  <c r="R236" i="16"/>
  <c r="R116" i="16"/>
  <c r="V116" i="16" s="1"/>
  <c r="U116" i="16"/>
  <c r="R42" i="16"/>
  <c r="V42" i="16" s="1"/>
  <c r="U42" i="16"/>
  <c r="R240" i="16"/>
  <c r="V240" i="16" s="1"/>
  <c r="U240" i="16"/>
  <c r="R299" i="16"/>
  <c r="V299" i="16" s="1"/>
  <c r="U299" i="16"/>
  <c r="R92" i="16"/>
  <c r="V92" i="16" s="1"/>
  <c r="U92" i="16"/>
  <c r="R223" i="16"/>
  <c r="U223" i="16"/>
  <c r="U82" i="16"/>
  <c r="R82" i="16"/>
  <c r="V82" i="16" s="1"/>
  <c r="U207" i="16"/>
  <c r="R207" i="16"/>
  <c r="V207" i="16" s="1"/>
  <c r="R238" i="16"/>
  <c r="V238" i="16" s="1"/>
  <c r="U238" i="16"/>
  <c r="U12" i="16"/>
  <c r="R12" i="16"/>
  <c r="V12" i="16" s="1"/>
  <c r="U192" i="16"/>
  <c r="R192" i="16"/>
  <c r="V192" i="16" s="1"/>
  <c r="R132" i="16"/>
  <c r="V132" i="16" s="1"/>
  <c r="U132" i="16"/>
  <c r="R196" i="16"/>
  <c r="V196" i="16" s="1"/>
  <c r="U196" i="16"/>
  <c r="R298" i="16"/>
  <c r="U298" i="16"/>
  <c r="R253" i="16"/>
  <c r="U253" i="16"/>
  <c r="U76" i="16"/>
  <c r="R76" i="16"/>
  <c r="V76" i="16" s="1"/>
  <c r="R267" i="16"/>
  <c r="V267" i="16" s="1"/>
  <c r="U267" i="16"/>
  <c r="R182" i="16"/>
  <c r="U182" i="16"/>
  <c r="U245" i="16"/>
  <c r="R245" i="16"/>
  <c r="U69" i="16"/>
  <c r="R69" i="16"/>
  <c r="V69" i="16" s="1"/>
  <c r="R136" i="16"/>
  <c r="V136" i="16" s="1"/>
  <c r="U136" i="16"/>
  <c r="R200" i="16"/>
  <c r="V200" i="16" s="1"/>
  <c r="U200" i="16"/>
  <c r="U218" i="16"/>
  <c r="R218" i="16"/>
  <c r="V218" i="16" s="1"/>
  <c r="R58" i="16"/>
  <c r="V58" i="16" s="1"/>
  <c r="U58" i="16"/>
  <c r="U193" i="16"/>
  <c r="R193" i="16"/>
  <c r="R279" i="16"/>
  <c r="U279" i="16"/>
  <c r="U249" i="16"/>
  <c r="R249" i="16"/>
  <c r="R316" i="16"/>
  <c r="U316" i="16"/>
  <c r="R100" i="16"/>
  <c r="U100" i="16"/>
  <c r="R292" i="16"/>
  <c r="U292" i="16"/>
  <c r="R59" i="16"/>
  <c r="V59" i="16" s="1"/>
  <c r="U59" i="16"/>
  <c r="R125" i="16"/>
  <c r="V125" i="16" s="1"/>
  <c r="U125" i="16"/>
  <c r="R320" i="16"/>
  <c r="V320" i="16" s="1"/>
  <c r="U320" i="16"/>
  <c r="R139" i="16"/>
  <c r="V139" i="16" s="1"/>
  <c r="U139" i="16"/>
  <c r="R318" i="16"/>
  <c r="V318" i="16" s="1"/>
  <c r="U318" i="16"/>
  <c r="U49" i="16"/>
  <c r="R49" i="16"/>
  <c r="R269" i="16"/>
  <c r="U269" i="16"/>
  <c r="R313" i="16"/>
  <c r="U313" i="16"/>
  <c r="R19" i="16"/>
  <c r="V19" i="16" s="1"/>
  <c r="U19" i="16"/>
  <c r="U20" i="16"/>
  <c r="R20" i="16"/>
  <c r="R152" i="16"/>
  <c r="V152" i="16" s="1"/>
  <c r="U152" i="16"/>
  <c r="R9" i="16"/>
  <c r="V9" i="16" s="1"/>
  <c r="U9" i="16"/>
  <c r="R273" i="16"/>
  <c r="U273" i="16"/>
  <c r="R71" i="16"/>
  <c r="V71" i="16" s="1"/>
  <c r="U71" i="16"/>
  <c r="R202" i="16"/>
  <c r="V202" i="16" s="1"/>
  <c r="U202" i="16"/>
  <c r="U212" i="16"/>
  <c r="R212" i="16"/>
  <c r="V212" i="16" s="1"/>
  <c r="U277" i="16"/>
  <c r="R277" i="16"/>
  <c r="R227" i="16"/>
  <c r="V227" i="16" s="1"/>
  <c r="U227" i="16"/>
  <c r="U285" i="16"/>
  <c r="R285" i="16"/>
  <c r="V285" i="16" s="1"/>
  <c r="U83" i="16"/>
  <c r="R83" i="16"/>
  <c r="V83" i="16" s="1"/>
  <c r="R150" i="16"/>
  <c r="V150" i="16" s="1"/>
  <c r="U150" i="16"/>
  <c r="U231" i="16"/>
  <c r="R231" i="16"/>
  <c r="V231" i="16" s="1"/>
  <c r="R161" i="16"/>
  <c r="V161" i="16" s="1"/>
  <c r="U161" i="16"/>
  <c r="R87" i="16"/>
  <c r="U87" i="16"/>
  <c r="R217" i="16"/>
  <c r="V217" i="16" s="1"/>
  <c r="U217" i="16"/>
  <c r="R84" i="16"/>
  <c r="V84" i="16" s="1"/>
  <c r="U84" i="16"/>
  <c r="R44" i="16"/>
  <c r="V44" i="16" s="1"/>
  <c r="U44" i="16"/>
  <c r="U319" i="16"/>
  <c r="R319" i="16"/>
  <c r="V319" i="16" s="1"/>
  <c r="U295" i="16"/>
  <c r="R295" i="16"/>
  <c r="R177" i="16"/>
  <c r="V177" i="16" s="1"/>
  <c r="U177" i="16"/>
  <c r="U15" i="16"/>
  <c r="R15" i="16"/>
  <c r="V15" i="16" s="1"/>
  <c r="U39" i="16"/>
  <c r="R39" i="16"/>
  <c r="V39" i="16" s="1"/>
  <c r="R80" i="16"/>
  <c r="V80" i="16" s="1"/>
  <c r="U80" i="16"/>
  <c r="U242" i="16"/>
  <c r="R242" i="16"/>
  <c r="V242" i="16" s="1"/>
  <c r="R305" i="16"/>
  <c r="V305" i="16" s="1"/>
  <c r="U305" i="16"/>
  <c r="U29" i="16"/>
  <c r="R29" i="16"/>
  <c r="R114" i="16"/>
  <c r="V114" i="16" s="1"/>
  <c r="U114" i="16"/>
  <c r="U65" i="16"/>
  <c r="R65" i="16"/>
  <c r="R260" i="16"/>
  <c r="V260" i="16" s="1"/>
  <c r="U260" i="16"/>
  <c r="R189" i="16"/>
  <c r="U189" i="16"/>
  <c r="R115" i="16"/>
  <c r="V115" i="16" s="1"/>
  <c r="U115" i="16"/>
  <c r="R312" i="16"/>
  <c r="V312" i="16" s="1"/>
  <c r="U312" i="16"/>
  <c r="U4" i="16"/>
  <c r="R4" i="16"/>
  <c r="V4" i="16" s="1"/>
  <c r="R264" i="16"/>
  <c r="U264" i="16"/>
  <c r="U257" i="16"/>
  <c r="R257" i="16"/>
  <c r="R88" i="16"/>
  <c r="U88" i="16"/>
  <c r="R55" i="16"/>
  <c r="V55" i="16" s="1"/>
  <c r="U55" i="16"/>
  <c r="R121" i="16"/>
  <c r="V121" i="16" s="1"/>
  <c r="U121" i="16"/>
  <c r="U186" i="16"/>
  <c r="R186" i="16"/>
  <c r="U131" i="16"/>
  <c r="R131" i="16"/>
  <c r="U301" i="16"/>
  <c r="R301" i="16"/>
  <c r="U197" i="16"/>
  <c r="R197" i="16"/>
  <c r="R261" i="16"/>
  <c r="V261" i="16" s="1"/>
  <c r="U261" i="16"/>
  <c r="R190" i="16"/>
  <c r="U190" i="16"/>
  <c r="U254" i="16"/>
  <c r="R254" i="16"/>
  <c r="R235" i="16"/>
  <c r="V235" i="16" s="1"/>
  <c r="U235" i="16"/>
  <c r="R195" i="16"/>
  <c r="U195" i="16"/>
  <c r="U16" i="16"/>
  <c r="R16" i="16"/>
  <c r="R211" i="16"/>
  <c r="U211" i="16"/>
  <c r="R276" i="16"/>
  <c r="V276" i="16" s="1"/>
  <c r="U276" i="16"/>
  <c r="R35" i="16"/>
  <c r="U35" i="16"/>
  <c r="U99" i="16"/>
  <c r="R99" i="16"/>
  <c r="U263" i="16"/>
  <c r="R263" i="16"/>
  <c r="R53" i="16"/>
  <c r="V53" i="16" s="1"/>
  <c r="U53" i="16"/>
  <c r="R184" i="16"/>
  <c r="U184" i="16"/>
  <c r="R247" i="16"/>
  <c r="U247" i="16"/>
  <c r="R259" i="16"/>
  <c r="V259" i="16" s="1"/>
  <c r="U259" i="16"/>
  <c r="R106" i="16"/>
  <c r="V106" i="16" s="1"/>
  <c r="U106" i="16"/>
  <c r="R226" i="16"/>
  <c r="V226" i="16" s="1"/>
  <c r="U226" i="16"/>
  <c r="U170" i="16"/>
  <c r="R170" i="16"/>
  <c r="R233" i="16"/>
  <c r="U233" i="16"/>
  <c r="U283" i="16"/>
  <c r="R283" i="16"/>
  <c r="R181" i="16"/>
  <c r="V181" i="16" s="1"/>
  <c r="U181" i="16"/>
  <c r="U244" i="16"/>
  <c r="R244" i="16"/>
  <c r="R52" i="16"/>
  <c r="V52" i="16" s="1"/>
  <c r="U52" i="16"/>
  <c r="U43" i="16"/>
  <c r="R43" i="16"/>
  <c r="R107" i="16"/>
  <c r="V107" i="16" s="1"/>
  <c r="U107" i="16"/>
  <c r="U174" i="16"/>
  <c r="R174" i="16"/>
  <c r="R303" i="16"/>
  <c r="U303" i="16"/>
  <c r="W294" i="16" l="1"/>
  <c r="W297" i="16"/>
  <c r="R144" i="16"/>
  <c r="V144" i="16" s="1"/>
  <c r="W144" i="16" s="1"/>
  <c r="R176" i="16"/>
  <c r="V176" i="16" s="1"/>
  <c r="W255" i="16"/>
  <c r="W129" i="16"/>
  <c r="R113" i="16"/>
  <c r="V113" i="16" s="1"/>
  <c r="W271" i="16"/>
  <c r="G15" i="20"/>
  <c r="H15" i="20" s="1"/>
  <c r="I15" i="20" s="1"/>
  <c r="H15" i="19"/>
  <c r="I15" i="19" s="1"/>
  <c r="J15" i="19" s="1"/>
  <c r="U191" i="16"/>
  <c r="W191" i="16" s="1"/>
  <c r="R137" i="16"/>
  <c r="V137" i="16" s="1"/>
  <c r="E1" i="16"/>
  <c r="D11" i="21" s="1"/>
  <c r="F11" i="21" s="1"/>
  <c r="C11" i="20"/>
  <c r="C11" i="19"/>
  <c r="C11" i="18"/>
  <c r="W232" i="16"/>
  <c r="U98" i="16"/>
  <c r="U45" i="16"/>
  <c r="W72" i="16"/>
  <c r="U142" i="16"/>
  <c r="W142" i="16" s="1"/>
  <c r="U243" i="16"/>
  <c r="W243" i="16" s="1"/>
  <c r="R173" i="16"/>
  <c r="V173" i="16" s="1"/>
  <c r="R272" i="16"/>
  <c r="V272" i="16" s="1"/>
  <c r="W272" i="16" s="1"/>
  <c r="R187" i="16"/>
  <c r="V187" i="16" s="1"/>
  <c r="R210" i="16"/>
  <c r="V210" i="16" s="1"/>
  <c r="W7" i="16"/>
  <c r="W296" i="16"/>
  <c r="U166" i="16"/>
  <c r="W166" i="16" s="1"/>
  <c r="R68" i="16"/>
  <c r="V68" i="16" s="1"/>
  <c r="W68" i="16" s="1"/>
  <c r="W62" i="16"/>
  <c r="W111" i="16"/>
  <c r="W86" i="16"/>
  <c r="W203" i="16"/>
  <c r="R34" i="16"/>
  <c r="V34" i="16" s="1"/>
  <c r="R198" i="16"/>
  <c r="V198" i="16" s="1"/>
  <c r="U51" i="16"/>
  <c r="W51" i="16" s="1"/>
  <c r="W127" i="16"/>
  <c r="R270" i="16"/>
  <c r="V270" i="16" s="1"/>
  <c r="W270" i="16" s="1"/>
  <c r="U221" i="16"/>
  <c r="W241" i="16"/>
  <c r="W91" i="16"/>
  <c r="W46" i="16"/>
  <c r="W108" i="16"/>
  <c r="W110" i="16"/>
  <c r="W147" i="16"/>
  <c r="W8" i="16"/>
  <c r="V188" i="16"/>
  <c r="W188" i="16" s="1"/>
  <c r="U239" i="16"/>
  <c r="V47" i="16"/>
  <c r="W47" i="16" s="1"/>
  <c r="W12" i="16"/>
  <c r="U10" i="16"/>
  <c r="W10" i="16" s="1"/>
  <c r="W39" i="16"/>
  <c r="W106" i="16"/>
  <c r="W53" i="16"/>
  <c r="W103" i="16"/>
  <c r="W11" i="16"/>
  <c r="W153" i="16"/>
  <c r="V146" i="16"/>
  <c r="W146" i="16" s="1"/>
  <c r="W82" i="16"/>
  <c r="V308" i="16"/>
  <c r="W308" i="16" s="1"/>
  <c r="W14" i="16"/>
  <c r="W44" i="16"/>
  <c r="W50" i="16"/>
  <c r="W67" i="16"/>
  <c r="W141" i="16"/>
  <c r="R66" i="16"/>
  <c r="V66" i="16" s="1"/>
  <c r="W66" i="16" s="1"/>
  <c r="W40" i="16"/>
  <c r="W154" i="16"/>
  <c r="W26" i="16"/>
  <c r="W168" i="16"/>
  <c r="W214" i="16"/>
  <c r="W213" i="16"/>
  <c r="W220" i="16"/>
  <c r="R162" i="16"/>
  <c r="V162" i="16" s="1"/>
  <c r="W284" i="16"/>
  <c r="W113" i="16"/>
  <c r="W71" i="16"/>
  <c r="W9" i="16"/>
  <c r="W69" i="16"/>
  <c r="W267" i="16"/>
  <c r="W138" i="16"/>
  <c r="W145" i="16"/>
  <c r="W85" i="16"/>
  <c r="W180" i="16"/>
  <c r="W17" i="16"/>
  <c r="W77" i="16"/>
  <c r="W48" i="16"/>
  <c r="W158" i="16"/>
  <c r="W228" i="16"/>
  <c r="W112" i="16"/>
  <c r="W18" i="16"/>
  <c r="W157" i="16"/>
  <c r="W133" i="16"/>
  <c r="V123" i="16"/>
  <c r="W123" i="16" s="1"/>
  <c r="W202" i="16"/>
  <c r="W152" i="16"/>
  <c r="W19" i="16"/>
  <c r="W76" i="16"/>
  <c r="W242" i="16"/>
  <c r="V140" i="16"/>
  <c r="W140" i="16" s="1"/>
  <c r="R194" i="16"/>
  <c r="V194" i="16" s="1"/>
  <c r="U194" i="16"/>
  <c r="U199" i="16"/>
  <c r="V13" i="16"/>
  <c r="W13" i="16" s="1"/>
  <c r="V95" i="16"/>
  <c r="W95" i="16" s="1"/>
  <c r="V41" i="16"/>
  <c r="W41" i="16" s="1"/>
  <c r="U155" i="16"/>
  <c r="V209" i="16"/>
  <c r="W209" i="16" s="1"/>
  <c r="U317" i="16"/>
  <c r="W317" i="16" s="1"/>
  <c r="W319" i="16"/>
  <c r="W252" i="16"/>
  <c r="W172" i="16"/>
  <c r="U265" i="16"/>
  <c r="W265" i="16" s="1"/>
  <c r="R169" i="16"/>
  <c r="V169" i="16" s="1"/>
  <c r="U169" i="16"/>
  <c r="R155" i="16"/>
  <c r="V155" i="16" s="1"/>
  <c r="U57" i="16"/>
  <c r="W57" i="16" s="1"/>
  <c r="V183" i="16"/>
  <c r="W183" i="16" s="1"/>
  <c r="V78" i="16"/>
  <c r="W78" i="16" s="1"/>
  <c r="R250" i="16"/>
  <c r="V250" i="16" s="1"/>
  <c r="U250" i="16"/>
  <c r="R306" i="16"/>
  <c r="V306" i="16" s="1"/>
  <c r="U306" i="16"/>
  <c r="V73" i="16"/>
  <c r="W73" i="16" s="1"/>
  <c r="U130" i="16"/>
  <c r="W130" i="16" s="1"/>
  <c r="R204" i="16"/>
  <c r="V204" i="16" s="1"/>
  <c r="U204" i="16"/>
  <c r="U151" i="16"/>
  <c r="W151" i="16" s="1"/>
  <c r="U258" i="16"/>
  <c r="R258" i="16"/>
  <c r="V258" i="16" s="1"/>
  <c r="U300" i="16"/>
  <c r="R300" i="16"/>
  <c r="V300" i="16" s="1"/>
  <c r="U56" i="16"/>
  <c r="W56" i="16" s="1"/>
  <c r="W107" i="16"/>
  <c r="W52" i="16"/>
  <c r="W181" i="16"/>
  <c r="W226" i="16"/>
  <c r="W259" i="16"/>
  <c r="W92" i="16"/>
  <c r="W81" i="16"/>
  <c r="W160" i="16"/>
  <c r="W164" i="16"/>
  <c r="W93" i="16"/>
  <c r="R199" i="16"/>
  <c r="V199" i="16" s="1"/>
  <c r="U216" i="16"/>
  <c r="W216" i="16" s="1"/>
  <c r="U32" i="16"/>
  <c r="R32" i="16"/>
  <c r="R63" i="16"/>
  <c r="V63" i="16" s="1"/>
  <c r="U63" i="16"/>
  <c r="U225" i="16"/>
  <c r="W225" i="16" s="1"/>
  <c r="V64" i="16"/>
  <c r="W64" i="16" s="1"/>
  <c r="W105" i="16"/>
  <c r="U31" i="16"/>
  <c r="W31" i="16" s="1"/>
  <c r="W30" i="16"/>
  <c r="V244" i="16"/>
  <c r="W244" i="16" s="1"/>
  <c r="V88" i="16"/>
  <c r="W88" i="16" s="1"/>
  <c r="V20" i="16"/>
  <c r="W20" i="16" s="1"/>
  <c r="V100" i="16"/>
  <c r="W100" i="16" s="1"/>
  <c r="V253" i="16"/>
  <c r="W253" i="16" s="1"/>
  <c r="V74" i="16"/>
  <c r="W74" i="16" s="1"/>
  <c r="V234" i="16"/>
  <c r="W234" i="16" s="1"/>
  <c r="V247" i="16"/>
  <c r="W247" i="16" s="1"/>
  <c r="V35" i="16"/>
  <c r="W35" i="16" s="1"/>
  <c r="W276" i="16"/>
  <c r="V16" i="16"/>
  <c r="W16" i="16" s="1"/>
  <c r="V254" i="16"/>
  <c r="W254" i="16" s="1"/>
  <c r="W261" i="16"/>
  <c r="V301" i="16"/>
  <c r="W301" i="16" s="1"/>
  <c r="V186" i="16"/>
  <c r="W186" i="16" s="1"/>
  <c r="W55" i="16"/>
  <c r="V257" i="16"/>
  <c r="W257" i="16" s="1"/>
  <c r="W4" i="16"/>
  <c r="W312" i="16"/>
  <c r="V65" i="16"/>
  <c r="W65" i="16" s="1"/>
  <c r="V29" i="16"/>
  <c r="W29" i="16" s="1"/>
  <c r="W177" i="16"/>
  <c r="W84" i="16"/>
  <c r="W227" i="16"/>
  <c r="V277" i="16"/>
  <c r="W277" i="16" s="1"/>
  <c r="V313" i="16"/>
  <c r="W313" i="16" s="1"/>
  <c r="V49" i="16"/>
  <c r="W49" i="16" s="1"/>
  <c r="W139" i="16"/>
  <c r="W125" i="16"/>
  <c r="W58" i="16"/>
  <c r="W200" i="16"/>
  <c r="W132" i="16"/>
  <c r="W207" i="16"/>
  <c r="V28" i="16"/>
  <c r="W28" i="16" s="1"/>
  <c r="W206" i="16"/>
  <c r="W149" i="16"/>
  <c r="W24" i="16"/>
  <c r="V215" i="16"/>
  <c r="W215" i="16" s="1"/>
  <c r="V163" i="16"/>
  <c r="W163" i="16" s="1"/>
  <c r="V302" i="16"/>
  <c r="W302" i="16" s="1"/>
  <c r="V179" i="16"/>
  <c r="W179" i="16" s="1"/>
  <c r="V33" i="16"/>
  <c r="W33" i="16" s="1"/>
  <c r="V128" i="16"/>
  <c r="W128" i="16" s="1"/>
  <c r="W42" i="16"/>
  <c r="W299" i="16"/>
  <c r="W217" i="16"/>
  <c r="V174" i="16"/>
  <c r="W174" i="16" s="1"/>
  <c r="V283" i="16"/>
  <c r="W283" i="16" s="1"/>
  <c r="V239" i="16"/>
  <c r="V245" i="16"/>
  <c r="W245" i="16" s="1"/>
  <c r="V6" i="16"/>
  <c r="W6" i="16" s="1"/>
  <c r="V221" i="16"/>
  <c r="V165" i="16"/>
  <c r="W165" i="16" s="1"/>
  <c r="V293" i="16"/>
  <c r="W293" i="16" s="1"/>
  <c r="V263" i="16"/>
  <c r="W263" i="16" s="1"/>
  <c r="V195" i="16"/>
  <c r="W195" i="16" s="1"/>
  <c r="V189" i="16"/>
  <c r="W189" i="16" s="1"/>
  <c r="W238" i="16"/>
  <c r="W161" i="16"/>
  <c r="V87" i="16"/>
  <c r="W87" i="16" s="1"/>
  <c r="V292" i="16"/>
  <c r="W292" i="16" s="1"/>
  <c r="V316" i="16"/>
  <c r="W316" i="16" s="1"/>
  <c r="V279" i="16"/>
  <c r="W279" i="16" s="1"/>
  <c r="V298" i="16"/>
  <c r="W298" i="16" s="1"/>
  <c r="V223" i="16"/>
  <c r="W223" i="16" s="1"/>
  <c r="V236" i="16"/>
  <c r="W236" i="16" s="1"/>
  <c r="V45" i="16"/>
  <c r="V135" i="16"/>
  <c r="W135" i="16" s="1"/>
  <c r="V60" i="16"/>
  <c r="W60" i="16" s="1"/>
  <c r="V122" i="16"/>
  <c r="W122" i="16" s="1"/>
  <c r="V61" i="16"/>
  <c r="W61" i="16" s="1"/>
  <c r="V282" i="16"/>
  <c r="W282" i="16" s="1"/>
  <c r="V278" i="16"/>
  <c r="W278" i="16" s="1"/>
  <c r="V97" i="16"/>
  <c r="W97" i="16" s="1"/>
  <c r="V275" i="16"/>
  <c r="W275" i="16" s="1"/>
  <c r="W224" i="16"/>
  <c r="W286" i="16"/>
  <c r="W240" i="16"/>
  <c r="W101" i="16"/>
  <c r="V43" i="16"/>
  <c r="W43" i="16" s="1"/>
  <c r="V170" i="16"/>
  <c r="W170" i="16" s="1"/>
  <c r="V211" i="16"/>
  <c r="W211" i="16" s="1"/>
  <c r="V190" i="16"/>
  <c r="W190" i="16" s="1"/>
  <c r="V264" i="16"/>
  <c r="W264" i="16" s="1"/>
  <c r="V75" i="16"/>
  <c r="W75" i="16" s="1"/>
  <c r="V208" i="16"/>
  <c r="W208" i="16" s="1"/>
  <c r="V256" i="16"/>
  <c r="W256" i="16" s="1"/>
  <c r="V27" i="16"/>
  <c r="W27" i="16" s="1"/>
  <c r="V237" i="16"/>
  <c r="W237" i="16" s="1"/>
  <c r="V99" i="16"/>
  <c r="W99" i="16" s="1"/>
  <c r="V303" i="16"/>
  <c r="W303" i="16" s="1"/>
  <c r="V233" i="16"/>
  <c r="W233" i="16" s="1"/>
  <c r="V184" i="16"/>
  <c r="W184" i="16" s="1"/>
  <c r="W235" i="16"/>
  <c r="V197" i="16"/>
  <c r="W197" i="16" s="1"/>
  <c r="V131" i="16"/>
  <c r="W131" i="16" s="1"/>
  <c r="W121" i="16"/>
  <c r="W115" i="16"/>
  <c r="W260" i="16"/>
  <c r="W114" i="16"/>
  <c r="W83" i="16"/>
  <c r="W231" i="16"/>
  <c r="W305" i="16"/>
  <c r="W80" i="16"/>
  <c r="W15" i="16"/>
  <c r="V295" i="16"/>
  <c r="W295" i="16" s="1"/>
  <c r="W150" i="16"/>
  <c r="V98" i="16"/>
  <c r="W212" i="16"/>
  <c r="V273" i="16"/>
  <c r="W273" i="16" s="1"/>
  <c r="V269" i="16"/>
  <c r="W269" i="16" s="1"/>
  <c r="W318" i="16"/>
  <c r="W320" i="16"/>
  <c r="W59" i="16"/>
  <c r="V249" i="16"/>
  <c r="W249" i="16" s="1"/>
  <c r="V193" i="16"/>
  <c r="W193" i="16" s="1"/>
  <c r="W218" i="16"/>
  <c r="W136" i="16"/>
  <c r="V182" i="16"/>
  <c r="W182" i="16" s="1"/>
  <c r="W196" i="16"/>
  <c r="W192" i="16"/>
  <c r="W36" i="16"/>
  <c r="W109" i="16"/>
  <c r="W143" i="16"/>
  <c r="W175" i="16"/>
  <c r="W266" i="16"/>
  <c r="V262" i="16"/>
  <c r="W262" i="16" s="1"/>
  <c r="V134" i="16"/>
  <c r="W134" i="16" s="1"/>
  <c r="V310" i="16"/>
  <c r="W310" i="16" s="1"/>
  <c r="V222" i="16"/>
  <c r="W222" i="16" s="1"/>
  <c r="V22" i="16"/>
  <c r="W22" i="16" s="1"/>
  <c r="V290" i="16"/>
  <c r="W290" i="16" s="1"/>
  <c r="V37" i="16"/>
  <c r="W37" i="16" s="1"/>
  <c r="W229" i="16"/>
  <c r="V148" i="16"/>
  <c r="W148" i="16" s="1"/>
  <c r="W167" i="16"/>
  <c r="W116" i="16"/>
  <c r="W285" i="16"/>
  <c r="A1" i="12"/>
  <c r="W137" i="16" l="1"/>
  <c r="W176" i="16"/>
  <c r="W187" i="16"/>
  <c r="F1" i="16"/>
  <c r="G11" i="21" s="1"/>
  <c r="H11" i="21" s="1"/>
  <c r="I11" i="21" s="1"/>
  <c r="J12" i="21" s="1"/>
  <c r="D11" i="20"/>
  <c r="F11" i="20" s="1"/>
  <c r="G11" i="20" s="1"/>
  <c r="H11" i="20" s="1"/>
  <c r="I12" i="20" s="1"/>
  <c r="D11" i="19"/>
  <c r="F11" i="19" s="1"/>
  <c r="D11" i="18"/>
  <c r="F11" i="18" s="1"/>
  <c r="W45" i="16"/>
  <c r="W98" i="16"/>
  <c r="W210" i="16"/>
  <c r="W173" i="16"/>
  <c r="W34" i="16"/>
  <c r="W198" i="16"/>
  <c r="W239" i="16"/>
  <c r="W221" i="16"/>
  <c r="W162" i="16"/>
  <c r="W63" i="16"/>
  <c r="W258" i="16"/>
  <c r="W169" i="16"/>
  <c r="W250" i="16"/>
  <c r="W306" i="16"/>
  <c r="V32" i="16"/>
  <c r="W32" i="16" s="1"/>
  <c r="W300" i="16"/>
  <c r="W204" i="16"/>
  <c r="W194" i="16"/>
  <c r="W155" i="16"/>
  <c r="W199" i="16"/>
  <c r="E11" i="12"/>
  <c r="C11" i="12"/>
  <c r="D11" i="12"/>
  <c r="B11" i="12"/>
  <c r="H18" i="21" l="1"/>
  <c r="H16" i="21"/>
  <c r="G18" i="20"/>
  <c r="G16" i="20"/>
  <c r="G1" i="16"/>
  <c r="H1" i="16" s="1"/>
  <c r="I1" i="16" s="1"/>
  <c r="J1" i="16" s="1"/>
  <c r="K1" i="16" s="1"/>
  <c r="L1" i="16" s="1"/>
  <c r="M1" i="16" s="1"/>
  <c r="N1" i="16" s="1"/>
  <c r="O1" i="16" s="1"/>
  <c r="G11" i="19"/>
  <c r="H11" i="19" s="1"/>
  <c r="I11" i="19" s="1"/>
  <c r="J12" i="19" s="1"/>
  <c r="G11" i="18"/>
  <c r="H11" i="18" s="1"/>
  <c r="I11" i="18" s="1"/>
  <c r="J12" i="18" s="1"/>
  <c r="F11" i="12"/>
  <c r="G11" i="12" s="1"/>
  <c r="H11" i="12" s="1"/>
  <c r="H16" i="20" l="1"/>
  <c r="I16" i="20" s="1"/>
  <c r="I18" i="20" s="1"/>
  <c r="I16" i="21"/>
  <c r="J16" i="21" s="1"/>
  <c r="J18" i="21" s="1"/>
  <c r="H18" i="19"/>
  <c r="H16" i="19"/>
  <c r="H16" i="18"/>
  <c r="H18" i="18"/>
  <c r="I16" i="18" s="1"/>
  <c r="I12" i="12"/>
  <c r="G14" i="12"/>
  <c r="G15" i="12" s="1"/>
  <c r="I16" i="19" l="1"/>
  <c r="J16" i="19" s="1"/>
  <c r="J18" i="19" s="1"/>
  <c r="J16" i="18"/>
  <c r="J18" i="18" s="1"/>
  <c r="L3" i="16"/>
  <c r="M3" i="16" s="1"/>
  <c r="N3" i="16" s="1"/>
  <c r="O3" i="16" s="1"/>
  <c r="P3" i="16" s="1"/>
  <c r="Q3" i="16" l="1"/>
  <c r="R3" i="16" s="1"/>
  <c r="V3" i="16" s="1"/>
  <c r="S3" i="16"/>
  <c r="T3" i="16" s="1"/>
  <c r="U3" i="16" l="1"/>
  <c r="W3" i="16" s="1"/>
</calcChain>
</file>

<file path=xl/sharedStrings.xml><?xml version="1.0" encoding="utf-8"?>
<sst xmlns="http://schemas.openxmlformats.org/spreadsheetml/2006/main" count="1449" uniqueCount="1037">
  <si>
    <t>Grade</t>
  </si>
  <si>
    <t>32081</t>
  </si>
  <si>
    <t>Spokane</t>
  </si>
  <si>
    <t>Student FTE</t>
  </si>
  <si>
    <t>Teacher FTE</t>
  </si>
  <si>
    <t>State Budget Class Size</t>
  </si>
  <si>
    <t>Demonstrated Class Size</t>
  </si>
  <si>
    <t>Sped Teacher FTE</t>
  </si>
  <si>
    <t>Total Teachers</t>
  </si>
  <si>
    <t>K-3 Compliance</t>
  </si>
  <si>
    <t>Funded Sped Teacher</t>
  </si>
  <si>
    <t>01109</t>
  </si>
  <si>
    <t>01122</t>
  </si>
  <si>
    <t>01147</t>
  </si>
  <si>
    <t>01158</t>
  </si>
  <si>
    <t>01160</t>
  </si>
  <si>
    <t>02250</t>
  </si>
  <si>
    <t>02420</t>
  </si>
  <si>
    <t>03017</t>
  </si>
  <si>
    <t>03050</t>
  </si>
  <si>
    <t>03052</t>
  </si>
  <si>
    <t>03053</t>
  </si>
  <si>
    <t>03116</t>
  </si>
  <si>
    <t>03400</t>
  </si>
  <si>
    <t>04019</t>
  </si>
  <si>
    <t>04069</t>
  </si>
  <si>
    <t>04127</t>
  </si>
  <si>
    <t>04129</t>
  </si>
  <si>
    <t>04222</t>
  </si>
  <si>
    <t>04228</t>
  </si>
  <si>
    <t>04246</t>
  </si>
  <si>
    <t>05121</t>
  </si>
  <si>
    <t>05313</t>
  </si>
  <si>
    <t>05323</t>
  </si>
  <si>
    <t>05401</t>
  </si>
  <si>
    <t>05402</t>
  </si>
  <si>
    <t>06037</t>
  </si>
  <si>
    <t>06098</t>
  </si>
  <si>
    <t>06101</t>
  </si>
  <si>
    <t>06103</t>
  </si>
  <si>
    <t>06112</t>
  </si>
  <si>
    <t>06114</t>
  </si>
  <si>
    <t>06117</t>
  </si>
  <si>
    <t>06119</t>
  </si>
  <si>
    <t>06122</t>
  </si>
  <si>
    <t>07002</t>
  </si>
  <si>
    <t>07035</t>
  </si>
  <si>
    <t>08122</t>
  </si>
  <si>
    <t>08130</t>
  </si>
  <si>
    <t>08401</t>
  </si>
  <si>
    <t>08402</t>
  </si>
  <si>
    <t>08404</t>
  </si>
  <si>
    <t>08458</t>
  </si>
  <si>
    <t>09013</t>
  </si>
  <si>
    <t>09075</t>
  </si>
  <si>
    <t>09102</t>
  </si>
  <si>
    <t>09206</t>
  </si>
  <si>
    <t>09207</t>
  </si>
  <si>
    <t>09209</t>
  </si>
  <si>
    <t>10003</t>
  </si>
  <si>
    <t>10050</t>
  </si>
  <si>
    <t>10065</t>
  </si>
  <si>
    <t>10070</t>
  </si>
  <si>
    <t>10309</t>
  </si>
  <si>
    <t>11001</t>
  </si>
  <si>
    <t>11051</t>
  </si>
  <si>
    <t>11054</t>
  </si>
  <si>
    <t>11056</t>
  </si>
  <si>
    <t>12110</t>
  </si>
  <si>
    <t>13073</t>
  </si>
  <si>
    <t>13144</t>
  </si>
  <si>
    <t>13146</t>
  </si>
  <si>
    <t>13151</t>
  </si>
  <si>
    <t>13156</t>
  </si>
  <si>
    <t>13160</t>
  </si>
  <si>
    <t>13161</t>
  </si>
  <si>
    <t>13165</t>
  </si>
  <si>
    <t>13167</t>
  </si>
  <si>
    <t>13301</t>
  </si>
  <si>
    <t>14005</t>
  </si>
  <si>
    <t>14028</t>
  </si>
  <si>
    <t>14064</t>
  </si>
  <si>
    <t>14065</t>
  </si>
  <si>
    <t>14066</t>
  </si>
  <si>
    <t>14068</t>
  </si>
  <si>
    <t>14077</t>
  </si>
  <si>
    <t>14097</t>
  </si>
  <si>
    <t>14099</t>
  </si>
  <si>
    <t>14104</t>
  </si>
  <si>
    <t>14117</t>
  </si>
  <si>
    <t>14172</t>
  </si>
  <si>
    <t>14400</t>
  </si>
  <si>
    <t>15201</t>
  </si>
  <si>
    <t>15204</t>
  </si>
  <si>
    <t>15206</t>
  </si>
  <si>
    <t>16020</t>
  </si>
  <si>
    <t>16046</t>
  </si>
  <si>
    <t>16048</t>
  </si>
  <si>
    <t>16049</t>
  </si>
  <si>
    <t>16050</t>
  </si>
  <si>
    <t>17001</t>
  </si>
  <si>
    <t>17210</t>
  </si>
  <si>
    <t>17216</t>
  </si>
  <si>
    <t>17400</t>
  </si>
  <si>
    <t>17401</t>
  </si>
  <si>
    <t>17402</t>
  </si>
  <si>
    <t>17403</t>
  </si>
  <si>
    <t>17404</t>
  </si>
  <si>
    <t>17405</t>
  </si>
  <si>
    <t>17406</t>
  </si>
  <si>
    <t>17407</t>
  </si>
  <si>
    <t>17408</t>
  </si>
  <si>
    <t>17409</t>
  </si>
  <si>
    <t>17410</t>
  </si>
  <si>
    <t>17411</t>
  </si>
  <si>
    <t>17412</t>
  </si>
  <si>
    <t>17414</t>
  </si>
  <si>
    <t>17415</t>
  </si>
  <si>
    <t>17417</t>
  </si>
  <si>
    <t>17903</t>
  </si>
  <si>
    <t>18100</t>
  </si>
  <si>
    <t>18303</t>
  </si>
  <si>
    <t>18400</t>
  </si>
  <si>
    <t>18401</t>
  </si>
  <si>
    <t>18402</t>
  </si>
  <si>
    <t>18902</t>
  </si>
  <si>
    <t>19007</t>
  </si>
  <si>
    <t>19028</t>
  </si>
  <si>
    <t>19400</t>
  </si>
  <si>
    <t>19401</t>
  </si>
  <si>
    <t>19403</t>
  </si>
  <si>
    <t>19404</t>
  </si>
  <si>
    <t>20094</t>
  </si>
  <si>
    <t>20203</t>
  </si>
  <si>
    <t>20215</t>
  </si>
  <si>
    <t>20400</t>
  </si>
  <si>
    <t>20401</t>
  </si>
  <si>
    <t>20402</t>
  </si>
  <si>
    <t>20403</t>
  </si>
  <si>
    <t>20404</t>
  </si>
  <si>
    <t>20405</t>
  </si>
  <si>
    <t>20406</t>
  </si>
  <si>
    <t>21014</t>
  </si>
  <si>
    <t>21036</t>
  </si>
  <si>
    <t>21206</t>
  </si>
  <si>
    <t>21214</t>
  </si>
  <si>
    <t>21226</t>
  </si>
  <si>
    <t>21232</t>
  </si>
  <si>
    <t>21234</t>
  </si>
  <si>
    <t>21237</t>
  </si>
  <si>
    <t>21300</t>
  </si>
  <si>
    <t>21301</t>
  </si>
  <si>
    <t>21302</t>
  </si>
  <si>
    <t>21303</t>
  </si>
  <si>
    <t>21401</t>
  </si>
  <si>
    <t>22008</t>
  </si>
  <si>
    <t>22009</t>
  </si>
  <si>
    <t>22017</t>
  </si>
  <si>
    <t>22073</t>
  </si>
  <si>
    <t>22105</t>
  </si>
  <si>
    <t>22200</t>
  </si>
  <si>
    <t>22204</t>
  </si>
  <si>
    <t>22207</t>
  </si>
  <si>
    <t>23042</t>
  </si>
  <si>
    <t>23054</t>
  </si>
  <si>
    <t>23309</t>
  </si>
  <si>
    <t>23311</t>
  </si>
  <si>
    <t>23402</t>
  </si>
  <si>
    <t>23403</t>
  </si>
  <si>
    <t>23404</t>
  </si>
  <si>
    <t>24014</t>
  </si>
  <si>
    <t>24019</t>
  </si>
  <si>
    <t>24105</t>
  </si>
  <si>
    <t>24111</t>
  </si>
  <si>
    <t>24122</t>
  </si>
  <si>
    <t>24350</t>
  </si>
  <si>
    <t>24404</t>
  </si>
  <si>
    <t>24410</t>
  </si>
  <si>
    <t>25101</t>
  </si>
  <si>
    <t>25116</t>
  </si>
  <si>
    <t>25118</t>
  </si>
  <si>
    <t>25155</t>
  </si>
  <si>
    <t>25160</t>
  </si>
  <si>
    <t>25200</t>
  </si>
  <si>
    <t>26056</t>
  </si>
  <si>
    <t>26059</t>
  </si>
  <si>
    <t>26070</t>
  </si>
  <si>
    <t>27001</t>
  </si>
  <si>
    <t>27003</t>
  </si>
  <si>
    <t>27010</t>
  </si>
  <si>
    <t>27019</t>
  </si>
  <si>
    <t>27083</t>
  </si>
  <si>
    <t>27320</t>
  </si>
  <si>
    <t>27343</t>
  </si>
  <si>
    <t>27344</t>
  </si>
  <si>
    <t>27400</t>
  </si>
  <si>
    <t>27401</t>
  </si>
  <si>
    <t>27402</t>
  </si>
  <si>
    <t>27403</t>
  </si>
  <si>
    <t>27404</t>
  </si>
  <si>
    <t>27416</t>
  </si>
  <si>
    <t>27417</t>
  </si>
  <si>
    <t>28010</t>
  </si>
  <si>
    <t>28137</t>
  </si>
  <si>
    <t>28144</t>
  </si>
  <si>
    <t>28149</t>
  </si>
  <si>
    <t>29011</t>
  </si>
  <si>
    <t>29100</t>
  </si>
  <si>
    <t>29101</t>
  </si>
  <si>
    <t>29103</t>
  </si>
  <si>
    <t>29311</t>
  </si>
  <si>
    <t>29317</t>
  </si>
  <si>
    <t>29320</t>
  </si>
  <si>
    <t>30002</t>
  </si>
  <si>
    <t>30029</t>
  </si>
  <si>
    <t>30031</t>
  </si>
  <si>
    <t>30303</t>
  </si>
  <si>
    <t>31002</t>
  </si>
  <si>
    <t>31004</t>
  </si>
  <si>
    <t>31006</t>
  </si>
  <si>
    <t>31015</t>
  </si>
  <si>
    <t>31016</t>
  </si>
  <si>
    <t>31025</t>
  </si>
  <si>
    <t>31063</t>
  </si>
  <si>
    <t>31103</t>
  </si>
  <si>
    <t>31201</t>
  </si>
  <si>
    <t>31306</t>
  </si>
  <si>
    <t>31311</t>
  </si>
  <si>
    <t>31330</t>
  </si>
  <si>
    <t>31332</t>
  </si>
  <si>
    <t>31401</t>
  </si>
  <si>
    <t>32123</t>
  </si>
  <si>
    <t>32312</t>
  </si>
  <si>
    <t>32325</t>
  </si>
  <si>
    <t>32326</t>
  </si>
  <si>
    <t>32354</t>
  </si>
  <si>
    <t>32356</t>
  </si>
  <si>
    <t>32358</t>
  </si>
  <si>
    <t>32360</t>
  </si>
  <si>
    <t>32361</t>
  </si>
  <si>
    <t>32362</t>
  </si>
  <si>
    <t>32363</t>
  </si>
  <si>
    <t>32414</t>
  </si>
  <si>
    <t>32416</t>
  </si>
  <si>
    <t>33030</t>
  </si>
  <si>
    <t>33036</t>
  </si>
  <si>
    <t>33049</t>
  </si>
  <si>
    <t>33070</t>
  </si>
  <si>
    <t>33115</t>
  </si>
  <si>
    <t>33183</t>
  </si>
  <si>
    <t>33202</t>
  </si>
  <si>
    <t>33205</t>
  </si>
  <si>
    <t>33206</t>
  </si>
  <si>
    <t>33207</t>
  </si>
  <si>
    <t>33211</t>
  </si>
  <si>
    <t>33212</t>
  </si>
  <si>
    <t>34002</t>
  </si>
  <si>
    <t>34003</t>
  </si>
  <si>
    <t>34033</t>
  </si>
  <si>
    <t>34111</t>
  </si>
  <si>
    <t>34307</t>
  </si>
  <si>
    <t>34324</t>
  </si>
  <si>
    <t>34401</t>
  </si>
  <si>
    <t>34402</t>
  </si>
  <si>
    <t>35200</t>
  </si>
  <si>
    <t>36101</t>
  </si>
  <si>
    <t>36140</t>
  </si>
  <si>
    <t>36250</t>
  </si>
  <si>
    <t>36300</t>
  </si>
  <si>
    <t>36400</t>
  </si>
  <si>
    <t>36401</t>
  </si>
  <si>
    <t>36402</t>
  </si>
  <si>
    <t>37501</t>
  </si>
  <si>
    <t>37502</t>
  </si>
  <si>
    <t>37503</t>
  </si>
  <si>
    <t>37504</t>
  </si>
  <si>
    <t>37505</t>
  </si>
  <si>
    <t>37506</t>
  </si>
  <si>
    <t>37507</t>
  </si>
  <si>
    <t>37903</t>
  </si>
  <si>
    <t>38126</t>
  </si>
  <si>
    <t>38264</t>
  </si>
  <si>
    <t>38265</t>
  </si>
  <si>
    <t>38267</t>
  </si>
  <si>
    <t>38300</t>
  </si>
  <si>
    <t>38301</t>
  </si>
  <si>
    <t>38302</t>
  </si>
  <si>
    <t>38304</t>
  </si>
  <si>
    <t>38306</t>
  </si>
  <si>
    <t>38308</t>
  </si>
  <si>
    <t>38320</t>
  </si>
  <si>
    <t>38322</t>
  </si>
  <si>
    <t>38324</t>
  </si>
  <si>
    <t>39002</t>
  </si>
  <si>
    <t>39003</t>
  </si>
  <si>
    <t>39007</t>
  </si>
  <si>
    <t>39090</t>
  </si>
  <si>
    <t>39119</t>
  </si>
  <si>
    <t>39120</t>
  </si>
  <si>
    <t>39200</t>
  </si>
  <si>
    <t>39201</t>
  </si>
  <si>
    <t>39202</t>
  </si>
  <si>
    <t>39203</t>
  </si>
  <si>
    <t>39204</t>
  </si>
  <si>
    <t>39205</t>
  </si>
  <si>
    <t>39207</t>
  </si>
  <si>
    <t>39208</t>
  </si>
  <si>
    <t>39209</t>
  </si>
  <si>
    <t>Washtucna School District</t>
  </si>
  <si>
    <t>Benge School District</t>
  </si>
  <si>
    <t>Othello School District</t>
  </si>
  <si>
    <t>Lind School District</t>
  </si>
  <si>
    <t>Ritzville School District</t>
  </si>
  <si>
    <t>Clarkston School District</t>
  </si>
  <si>
    <t>Asotin-Anatone School District</t>
  </si>
  <si>
    <t>Kennewick School District</t>
  </si>
  <si>
    <t>Paterson School District</t>
  </si>
  <si>
    <t>Kiona-Benton City School District</t>
  </si>
  <si>
    <t>Finley School District</t>
  </si>
  <si>
    <t>Prosser School District</t>
  </si>
  <si>
    <t>Richland School District</t>
  </si>
  <si>
    <t>Manson School District</t>
  </si>
  <si>
    <t>Stehekin School District</t>
  </si>
  <si>
    <t>Entiat School District</t>
  </si>
  <si>
    <t>Lake Chelan School District</t>
  </si>
  <si>
    <t>Cascade School District</t>
  </si>
  <si>
    <t>Wenatchee School District</t>
  </si>
  <si>
    <t>Port Angeles School District</t>
  </si>
  <si>
    <t>Crescent School District</t>
  </si>
  <si>
    <t>Sequim School District</t>
  </si>
  <si>
    <t>Cape Flattery School District</t>
  </si>
  <si>
    <t>Quillayute Valley School District</t>
  </si>
  <si>
    <t>Vancouver School District</t>
  </si>
  <si>
    <t>Hockinson School District</t>
  </si>
  <si>
    <t>La Center School District</t>
  </si>
  <si>
    <t>Green Mountain School District</t>
  </si>
  <si>
    <t>Washougal School District</t>
  </si>
  <si>
    <t>Evergreen School District (Clark)</t>
  </si>
  <si>
    <t>Camas School District</t>
  </si>
  <si>
    <t>Battle Ground School District</t>
  </si>
  <si>
    <t>Ridgefield School District</t>
  </si>
  <si>
    <t>Dayton School District</t>
  </si>
  <si>
    <t>Starbuck School District</t>
  </si>
  <si>
    <t>Longview School District</t>
  </si>
  <si>
    <t>Toutle Lake School District</t>
  </si>
  <si>
    <t>Castle Rock School District</t>
  </si>
  <si>
    <t>Kalama School District</t>
  </si>
  <si>
    <t>Woodland School District</t>
  </si>
  <si>
    <t>Kelso School District</t>
  </si>
  <si>
    <t>Orondo School District</t>
  </si>
  <si>
    <t>Bridgeport School District</t>
  </si>
  <si>
    <t>Palisades School District</t>
  </si>
  <si>
    <t>Eastmont School District</t>
  </si>
  <si>
    <t>Mansfield School District</t>
  </si>
  <si>
    <t>Waterville School District</t>
  </si>
  <si>
    <t>Keller School District</t>
  </si>
  <si>
    <t>Curlew School District</t>
  </si>
  <si>
    <t>Orient School District</t>
  </si>
  <si>
    <t>Inchelium School District</t>
  </si>
  <si>
    <t>Republic School District</t>
  </si>
  <si>
    <t>Pasco School District</t>
  </si>
  <si>
    <t>North Franklin School District</t>
  </si>
  <si>
    <t>Star School District No. 054</t>
  </si>
  <si>
    <t>Kahlotus School District</t>
  </si>
  <si>
    <t>Pomeroy School District</t>
  </si>
  <si>
    <t>Wahluke School District</t>
  </si>
  <si>
    <t>Quincy School District</t>
  </si>
  <si>
    <t>Warden School District</t>
  </si>
  <si>
    <t>Coulee-Hartline School District</t>
  </si>
  <si>
    <t>Soap Lake School District</t>
  </si>
  <si>
    <t>Royal School District</t>
  </si>
  <si>
    <t>Moses Lake School District</t>
  </si>
  <si>
    <t>Ephrata School District</t>
  </si>
  <si>
    <t>Wilson Creek School District</t>
  </si>
  <si>
    <t>Grand Coulee Dam School District</t>
  </si>
  <si>
    <t>Aberdeen School District</t>
  </si>
  <si>
    <t>Hoquiam School District</t>
  </si>
  <si>
    <t>North Beach School District</t>
  </si>
  <si>
    <t>McCleary School District</t>
  </si>
  <si>
    <t>Montesano School District</t>
  </si>
  <si>
    <t>Elma School District</t>
  </si>
  <si>
    <t>Taholah School District</t>
  </si>
  <si>
    <t>Lake Quinault School District</t>
  </si>
  <si>
    <t>Cosmopolis School District</t>
  </si>
  <si>
    <t>Satsop School District</t>
  </si>
  <si>
    <t>Wishkah Valley School District</t>
  </si>
  <si>
    <t>Ocosta School District</t>
  </si>
  <si>
    <t>Oakville School District</t>
  </si>
  <si>
    <t>Oak Harbor School District</t>
  </si>
  <si>
    <t>Coupeville School District</t>
  </si>
  <si>
    <t>South Whidbey School District</t>
  </si>
  <si>
    <t>Queets-Clearwater School District</t>
  </si>
  <si>
    <t>Brinnon School District</t>
  </si>
  <si>
    <t>Quilcene School District</t>
  </si>
  <si>
    <t>Chimacum School District</t>
  </si>
  <si>
    <t>Port Townsend School District</t>
  </si>
  <si>
    <t>Seattle Public Schools</t>
  </si>
  <si>
    <t>Federal Way School District</t>
  </si>
  <si>
    <t>Enumclaw School District</t>
  </si>
  <si>
    <t>Mercer Island School District</t>
  </si>
  <si>
    <t>Highline School District</t>
  </si>
  <si>
    <t>Vashon Island School District</t>
  </si>
  <si>
    <t>Renton School District</t>
  </si>
  <si>
    <t>Skykomish School District</t>
  </si>
  <si>
    <t>Bellevue School District</t>
  </si>
  <si>
    <t>Tukwila School District</t>
  </si>
  <si>
    <t>Riverview School District</t>
  </si>
  <si>
    <t>Auburn School District</t>
  </si>
  <si>
    <t>Tahoma School District</t>
  </si>
  <si>
    <t>Snoqualmie Valley School District</t>
  </si>
  <si>
    <t>Issaquah School District</t>
  </si>
  <si>
    <t>Shoreline School District</t>
  </si>
  <si>
    <t>Lake Washington School District</t>
  </si>
  <si>
    <t>Kent School District</t>
  </si>
  <si>
    <t>Northshore School District</t>
  </si>
  <si>
    <t>Muckleshoot Indian Tribe</t>
  </si>
  <si>
    <t>Bremerton School District</t>
  </si>
  <si>
    <t>Bainbridge Island School District</t>
  </si>
  <si>
    <t>North Kitsap School District</t>
  </si>
  <si>
    <t>Central Kitsap School District</t>
  </si>
  <si>
    <t>South Kitsap School District</t>
  </si>
  <si>
    <t>Suquamish Tribal Education Department</t>
  </si>
  <si>
    <t>Damman School District</t>
  </si>
  <si>
    <t>Easton School District</t>
  </si>
  <si>
    <t>Thorp School District</t>
  </si>
  <si>
    <t>Ellensburg School District</t>
  </si>
  <si>
    <t>Kittitas School District</t>
  </si>
  <si>
    <t>Cle Elum-Roslyn School District</t>
  </si>
  <si>
    <t>Wishram School District</t>
  </si>
  <si>
    <t>Bickleton School District</t>
  </si>
  <si>
    <t>Centerville School District</t>
  </si>
  <si>
    <t>Trout Lake School District</t>
  </si>
  <si>
    <t>Glenwood School District</t>
  </si>
  <si>
    <t>Klickitat School District</t>
  </si>
  <si>
    <t>Roosevelt School District</t>
  </si>
  <si>
    <t>Goldendale School District</t>
  </si>
  <si>
    <t>White Salmon Valley School District</t>
  </si>
  <si>
    <t>Lyle School District</t>
  </si>
  <si>
    <t>Napavine School District</t>
  </si>
  <si>
    <t>Evaline School District</t>
  </si>
  <si>
    <t>Mossyrock School District</t>
  </si>
  <si>
    <t>Morton School District</t>
  </si>
  <si>
    <t>Adna School District</t>
  </si>
  <si>
    <t>Winlock School District</t>
  </si>
  <si>
    <t>Boistfort School District</t>
  </si>
  <si>
    <t>Toledo School District</t>
  </si>
  <si>
    <t>Onalaska School District</t>
  </si>
  <si>
    <t>Pe Ell School District</t>
  </si>
  <si>
    <t>Chehalis School District</t>
  </si>
  <si>
    <t>White Pass School District</t>
  </si>
  <si>
    <t>Centralia School District</t>
  </si>
  <si>
    <t>Sprague School District</t>
  </si>
  <si>
    <t>Reardan-Edwall School District</t>
  </si>
  <si>
    <t>Almira School District</t>
  </si>
  <si>
    <t>Creston School District</t>
  </si>
  <si>
    <t>Odessa School District</t>
  </si>
  <si>
    <t>Wilbur School District</t>
  </si>
  <si>
    <t>Harrington School District</t>
  </si>
  <si>
    <t>Davenport School District</t>
  </si>
  <si>
    <t>Southside School District</t>
  </si>
  <si>
    <t>Grapeview School District</t>
  </si>
  <si>
    <t>Shelton School District</t>
  </si>
  <si>
    <t>Mary M Knight School District</t>
  </si>
  <si>
    <t>Pioneer School District</t>
  </si>
  <si>
    <t>North Mason School District</t>
  </si>
  <si>
    <t>Hood Canal School District</t>
  </si>
  <si>
    <t>Nespelem School District</t>
  </si>
  <si>
    <t>Omak School District</t>
  </si>
  <si>
    <t>Okanogan School District</t>
  </si>
  <si>
    <t>Brewster School District</t>
  </si>
  <si>
    <t>Pateros School District</t>
  </si>
  <si>
    <t>Methow Valley School District</t>
  </si>
  <si>
    <t>Tonasket School District</t>
  </si>
  <si>
    <t>Oroville School District</t>
  </si>
  <si>
    <t>Ocean Beach School District</t>
  </si>
  <si>
    <t>Raymond School District</t>
  </si>
  <si>
    <t>South Bend School District</t>
  </si>
  <si>
    <t>Naselle-Grays River Valley School District</t>
  </si>
  <si>
    <t>Willapa Valley School District</t>
  </si>
  <si>
    <t>North River School District</t>
  </si>
  <si>
    <t>Newport School District</t>
  </si>
  <si>
    <t>Cusick School District</t>
  </si>
  <si>
    <t>Selkirk School District</t>
  </si>
  <si>
    <t>Steilacoom Hist. School District</t>
  </si>
  <si>
    <t>Puyallup School District</t>
  </si>
  <si>
    <t>Tacoma School District</t>
  </si>
  <si>
    <t>Carbonado School District</t>
  </si>
  <si>
    <t>University Place School District</t>
  </si>
  <si>
    <t>Sumner School District</t>
  </si>
  <si>
    <t>Dieringer School District</t>
  </si>
  <si>
    <t>Orting School District</t>
  </si>
  <si>
    <t>Clover Park School District</t>
  </si>
  <si>
    <t>Peninsula School District</t>
  </si>
  <si>
    <t>Franklin Pierce School District</t>
  </si>
  <si>
    <t>Bethel School District</t>
  </si>
  <si>
    <t>Eatonville School District</t>
  </si>
  <si>
    <t>White River School District</t>
  </si>
  <si>
    <t>Fife School District</t>
  </si>
  <si>
    <t>Shaw Island School District</t>
  </si>
  <si>
    <t>Orcas Island School District</t>
  </si>
  <si>
    <t>Lopez School District</t>
  </si>
  <si>
    <t>San Juan Island School District</t>
  </si>
  <si>
    <t>Concrete School District</t>
  </si>
  <si>
    <t>Burlington-Edison School District</t>
  </si>
  <si>
    <t>Sedro-Woolley School District</t>
  </si>
  <si>
    <t>Anacortes School District</t>
  </si>
  <si>
    <t>La Conner School District</t>
  </si>
  <si>
    <t>Conway School District</t>
  </si>
  <si>
    <t>Mount Vernon School District</t>
  </si>
  <si>
    <t>Skamania School District</t>
  </si>
  <si>
    <t>Mount Pleasant School District</t>
  </si>
  <si>
    <t>Mill A School District</t>
  </si>
  <si>
    <t>Stevenson-Carson School District</t>
  </si>
  <si>
    <t>Everett School District</t>
  </si>
  <si>
    <t>Lake Stevens School District</t>
  </si>
  <si>
    <t>Mukilteo School District</t>
  </si>
  <si>
    <t>Edmonds School District</t>
  </si>
  <si>
    <t>Arlington School District</t>
  </si>
  <si>
    <t>Marysville School District</t>
  </si>
  <si>
    <t>Index School District</t>
  </si>
  <si>
    <t>Monroe School District</t>
  </si>
  <si>
    <t>Snohomish School District</t>
  </si>
  <si>
    <t>Lakewood School District</t>
  </si>
  <si>
    <t>Sultan School District</t>
  </si>
  <si>
    <t>Darrington School District</t>
  </si>
  <si>
    <t>Granite Falls School District</t>
  </si>
  <si>
    <t>Stanwood-Camano School District</t>
  </si>
  <si>
    <t>Spokane School District</t>
  </si>
  <si>
    <t>Orchard Prairie School District</t>
  </si>
  <si>
    <t>Great Northern School District</t>
  </si>
  <si>
    <t>Nine Mile Falls School District</t>
  </si>
  <si>
    <t>Medical Lake School District</t>
  </si>
  <si>
    <t>Mead School District</t>
  </si>
  <si>
    <t>Central Valley School District</t>
  </si>
  <si>
    <t>Freeman School District</t>
  </si>
  <si>
    <t>Cheney School District</t>
  </si>
  <si>
    <t>East Valley School District (Spokane)</t>
  </si>
  <si>
    <t>Liberty School District</t>
  </si>
  <si>
    <t>West Valley School District (Spokane)</t>
  </si>
  <si>
    <t>Deer Park School District</t>
  </si>
  <si>
    <t>Riverside School District</t>
  </si>
  <si>
    <t>Onion Creek School District</t>
  </si>
  <si>
    <t>Chewelah School District</t>
  </si>
  <si>
    <t>Wellpinit School District</t>
  </si>
  <si>
    <t>Valley School District</t>
  </si>
  <si>
    <t>Colville School District</t>
  </si>
  <si>
    <t>Loon Lake School District</t>
  </si>
  <si>
    <t>Summit Valley School District</t>
  </si>
  <si>
    <t>Evergreen School District (Stevens)</t>
  </si>
  <si>
    <t>Columbia (Stevens) School District</t>
  </si>
  <si>
    <t>Mary Walker School District</t>
  </si>
  <si>
    <t>Northport School District</t>
  </si>
  <si>
    <t>Kettle Falls School District</t>
  </si>
  <si>
    <t>Yelm School District</t>
  </si>
  <si>
    <t>North Thurston Public Schools</t>
  </si>
  <si>
    <t>Tumwater School District</t>
  </si>
  <si>
    <t>Olympia School District</t>
  </si>
  <si>
    <t>Rainier School District</t>
  </si>
  <si>
    <t>Griffin School District</t>
  </si>
  <si>
    <t>Rochester School District</t>
  </si>
  <si>
    <t>Tenino School District</t>
  </si>
  <si>
    <t>Wahkiakum School District</t>
  </si>
  <si>
    <t>Dixie School District</t>
  </si>
  <si>
    <t>Walla Walla Public Schools</t>
  </si>
  <si>
    <t>College Place School District</t>
  </si>
  <si>
    <t>Touchet School District</t>
  </si>
  <si>
    <t>Columbia (Walla Walla) School District</t>
  </si>
  <si>
    <t>Waitsburg School District</t>
  </si>
  <si>
    <t>Prescott School District</t>
  </si>
  <si>
    <t>Bellingham School District</t>
  </si>
  <si>
    <t>Ferndale School District</t>
  </si>
  <si>
    <t>Blaine School District</t>
  </si>
  <si>
    <t>Lynden School District</t>
  </si>
  <si>
    <t>Meridian School District</t>
  </si>
  <si>
    <t>Nooksack Valley School District</t>
  </si>
  <si>
    <t>Mount Baker School District</t>
  </si>
  <si>
    <t>Lummi Tribal Agency</t>
  </si>
  <si>
    <t>LaCrosse School District</t>
  </si>
  <si>
    <t>Lamont School District</t>
  </si>
  <si>
    <t>Tekoa School District</t>
  </si>
  <si>
    <t>Pullman School District</t>
  </si>
  <si>
    <t>Colfax School District</t>
  </si>
  <si>
    <t>Palouse School District</t>
  </si>
  <si>
    <t>Garfield School District</t>
  </si>
  <si>
    <t>Steptoe School District</t>
  </si>
  <si>
    <t>Colton School District</t>
  </si>
  <si>
    <t>Endicott School District</t>
  </si>
  <si>
    <t>Rosalia School District</t>
  </si>
  <si>
    <t>St. John School District</t>
  </si>
  <si>
    <t>Oakesdale School District</t>
  </si>
  <si>
    <t>Union Gap School District</t>
  </si>
  <si>
    <t>Naches Valley School District</t>
  </si>
  <si>
    <t>Yakima School District</t>
  </si>
  <si>
    <t>East Valley School District (Yakima)</t>
  </si>
  <si>
    <t>Selah School District</t>
  </si>
  <si>
    <t>Mabton School District</t>
  </si>
  <si>
    <t>Grandview School District</t>
  </si>
  <si>
    <t>Sunnyside School District</t>
  </si>
  <si>
    <t>Toppenish School District</t>
  </si>
  <si>
    <t>Highland School District</t>
  </si>
  <si>
    <t>Granger School District</t>
  </si>
  <si>
    <t>Zillah School District</t>
  </si>
  <si>
    <t>Wapato School District</t>
  </si>
  <si>
    <t>West Valley School District (Yakima)</t>
  </si>
  <si>
    <t>Mount Adams School District</t>
  </si>
  <si>
    <t>CCDDD</t>
  </si>
  <si>
    <t>School Districts</t>
  </si>
  <si>
    <t>Cashmere School District</t>
  </si>
  <si>
    <t>K-3 Class Size Calculation Tool</t>
  </si>
  <si>
    <t>2016-17</t>
  </si>
  <si>
    <t>2017-18</t>
  </si>
  <si>
    <t>Class Size Calculator For 2017-18 School Year Budgeting</t>
  </si>
  <si>
    <t>Total</t>
  </si>
  <si>
    <t>District</t>
  </si>
  <si>
    <t>Aberdeen</t>
  </si>
  <si>
    <t>Auburn</t>
  </si>
  <si>
    <t>Battle Ground</t>
  </si>
  <si>
    <t>Bellevue</t>
  </si>
  <si>
    <t>Bellingham</t>
  </si>
  <si>
    <t>Bethel</t>
  </si>
  <si>
    <t>Bremerton</t>
  </si>
  <si>
    <t>Brewster</t>
  </si>
  <si>
    <t>Bridgeport</t>
  </si>
  <si>
    <t>Burlington Edison</t>
  </si>
  <si>
    <t>Cape Flattery</t>
  </si>
  <si>
    <t>Castle Rock</t>
  </si>
  <si>
    <t>Central Kitsap</t>
  </si>
  <si>
    <t>Central Valley</t>
  </si>
  <si>
    <t>Centralia</t>
  </si>
  <si>
    <t>Chehalis</t>
  </si>
  <si>
    <t>Cheney</t>
  </si>
  <si>
    <t>Chewelah</t>
  </si>
  <si>
    <t>Chimacum</t>
  </si>
  <si>
    <t>Clarkston</t>
  </si>
  <si>
    <t>Clover Park</t>
  </si>
  <si>
    <t>College Place</t>
  </si>
  <si>
    <t>Columbia (Stev)</t>
  </si>
  <si>
    <t>Columbia (Walla)</t>
  </si>
  <si>
    <t>Colville</t>
  </si>
  <si>
    <t>Concrete</t>
  </si>
  <si>
    <t>Cosmopolis</t>
  </si>
  <si>
    <t>Curlew</t>
  </si>
  <si>
    <t>Cusick</t>
  </si>
  <si>
    <t>Darrington</t>
  </si>
  <si>
    <t>Davenport</t>
  </si>
  <si>
    <t>Dayton</t>
  </si>
  <si>
    <t>Deer Park</t>
  </si>
  <si>
    <t>East Valley (Spok</t>
  </si>
  <si>
    <t>East Valley (Yak)</t>
  </si>
  <si>
    <t>Eastmont</t>
  </si>
  <si>
    <t>Easton</t>
  </si>
  <si>
    <t>Eatonville</t>
  </si>
  <si>
    <t>Edmonds</t>
  </si>
  <si>
    <t>Ellensburg</t>
  </si>
  <si>
    <t>Elma</t>
  </si>
  <si>
    <t>Entiat</t>
  </si>
  <si>
    <t>Enumclaw</t>
  </si>
  <si>
    <t>Ephrata</t>
  </si>
  <si>
    <t>Everett</t>
  </si>
  <si>
    <t>Evergreen (Clark)</t>
  </si>
  <si>
    <t>Federal Way</t>
  </si>
  <si>
    <t>Ferndale</t>
  </si>
  <si>
    <t>Fife</t>
  </si>
  <si>
    <t>Finley</t>
  </si>
  <si>
    <t>Franklin Pierce</t>
  </si>
  <si>
    <t>Goldendale</t>
  </si>
  <si>
    <t>Grand Coulee Dam</t>
  </si>
  <si>
    <t>Grandview</t>
  </si>
  <si>
    <t>Granger</t>
  </si>
  <si>
    <t>Highland</t>
  </si>
  <si>
    <t>Highline</t>
  </si>
  <si>
    <t>Hood Canal</t>
  </si>
  <si>
    <t>Hoquiam</t>
  </si>
  <si>
    <t>Inchelium</t>
  </si>
  <si>
    <t>Kelso</t>
  </si>
  <si>
    <t>Kennewick</t>
  </si>
  <si>
    <t>Kent</t>
  </si>
  <si>
    <t>Kettle Falls</t>
  </si>
  <si>
    <t>Kiona Benton</t>
  </si>
  <si>
    <t>Kittitas</t>
  </si>
  <si>
    <t>La Conner</t>
  </si>
  <si>
    <t>Lake Chelan</t>
  </si>
  <si>
    <t>Lakewood</t>
  </si>
  <si>
    <t>Lind</t>
  </si>
  <si>
    <t>Longview</t>
  </si>
  <si>
    <t>Loon Lake</t>
  </si>
  <si>
    <t>Lopez</t>
  </si>
  <si>
    <t>Lummi Tribal</t>
  </si>
  <si>
    <t>Lyle</t>
  </si>
  <si>
    <t>Lynden</t>
  </si>
  <si>
    <t>Mabton</t>
  </si>
  <si>
    <t>Manson</t>
  </si>
  <si>
    <t>Mary M Knight</t>
  </si>
  <si>
    <t>Mary Walker</t>
  </si>
  <si>
    <t>Marysville</t>
  </si>
  <si>
    <t>Mc Cleary</t>
  </si>
  <si>
    <t>Mead</t>
  </si>
  <si>
    <t>Medical Lake</t>
  </si>
  <si>
    <t>Monroe</t>
  </si>
  <si>
    <t>Morton</t>
  </si>
  <si>
    <t>Moses Lake</t>
  </si>
  <si>
    <t>Mossyrock</t>
  </si>
  <si>
    <t>Mount Adams</t>
  </si>
  <si>
    <t>Mount Baker</t>
  </si>
  <si>
    <t>Mt Vernon</t>
  </si>
  <si>
    <t>Muckleshoot Tribal</t>
  </si>
  <si>
    <t>Mukilteo</t>
  </si>
  <si>
    <t>Naches Valley</t>
  </si>
  <si>
    <t>Napavine</t>
  </si>
  <si>
    <t>Naselle Grays Riv</t>
  </si>
  <si>
    <t>Nespelem</t>
  </si>
  <si>
    <t>Newport</t>
  </si>
  <si>
    <t>Nooksack Valley</t>
  </si>
  <si>
    <t>North Beach</t>
  </si>
  <si>
    <t>North Franklin</t>
  </si>
  <si>
    <t>North Kitsap</t>
  </si>
  <si>
    <t>North Mason</t>
  </si>
  <si>
    <t>North Thurston</t>
  </si>
  <si>
    <t>Northport</t>
  </si>
  <si>
    <t>Oak Harbor</t>
  </si>
  <si>
    <t>Oakville</t>
  </si>
  <si>
    <t>Ocean Beach</t>
  </si>
  <si>
    <t>Ocosta</t>
  </si>
  <si>
    <t>Odessa</t>
  </si>
  <si>
    <t>Okanogan</t>
  </si>
  <si>
    <t>Olympia</t>
  </si>
  <si>
    <t>Omak</t>
  </si>
  <si>
    <t>Onalaska</t>
  </si>
  <si>
    <t>Orondo</t>
  </si>
  <si>
    <t>Oroville</t>
  </si>
  <si>
    <t>Othello</t>
  </si>
  <si>
    <t>Pasco</t>
  </si>
  <si>
    <t>Pateros</t>
  </si>
  <si>
    <t>Paterson</t>
  </si>
  <si>
    <t>Pe Ell</t>
  </si>
  <si>
    <t>Peninsula</t>
  </si>
  <si>
    <t>Pioneer</t>
  </si>
  <si>
    <t>Pomeroy</t>
  </si>
  <si>
    <t>Port Angeles</t>
  </si>
  <si>
    <t>Port Townsend</t>
  </si>
  <si>
    <t>Prescott</t>
  </si>
  <si>
    <t>Prosser</t>
  </si>
  <si>
    <t>Puyallup</t>
  </si>
  <si>
    <t>Quilcene</t>
  </si>
  <si>
    <t>Quillayute Valley</t>
  </si>
  <si>
    <t>Quinault</t>
  </si>
  <si>
    <t>Quincy</t>
  </si>
  <si>
    <t>Rainier</t>
  </si>
  <si>
    <t>Raymond</t>
  </si>
  <si>
    <t>Renton</t>
  </si>
  <si>
    <t>Republic</t>
  </si>
  <si>
    <t>Richland</t>
  </si>
  <si>
    <t>Riverside</t>
  </si>
  <si>
    <t>Rochester</t>
  </si>
  <si>
    <t>Rosalia</t>
  </si>
  <si>
    <t>Royal</t>
  </si>
  <si>
    <t>Seattle</t>
  </si>
  <si>
    <t>Sedro Woolley</t>
  </si>
  <si>
    <t>Selah</t>
  </si>
  <si>
    <t>Selkirk</t>
  </si>
  <si>
    <t>Sequim</t>
  </si>
  <si>
    <t>Shelton</t>
  </si>
  <si>
    <t>Soap Lake</t>
  </si>
  <si>
    <t>27909</t>
  </si>
  <si>
    <t>SOAR Charter</t>
  </si>
  <si>
    <t>South Bend</t>
  </si>
  <si>
    <t>South Kitsap</t>
  </si>
  <si>
    <t>Stevenson-Carson</t>
  </si>
  <si>
    <t>Sultan</t>
  </si>
  <si>
    <t>Sumner</t>
  </si>
  <si>
    <t>Sunnyside</t>
  </si>
  <si>
    <t>Tacoma</t>
  </si>
  <si>
    <t>Arlington</t>
  </si>
  <si>
    <t>Roosevelt</t>
  </si>
  <si>
    <t>Taholah</t>
  </si>
  <si>
    <t>Tenino</t>
  </si>
  <si>
    <t>Thorp</t>
  </si>
  <si>
    <t>Toledo</t>
  </si>
  <si>
    <t>Tonasket</t>
  </si>
  <si>
    <t>Toppenish</t>
  </si>
  <si>
    <t>Touchet</t>
  </si>
  <si>
    <t>Tukwila</t>
  </si>
  <si>
    <t>Union Gap</t>
  </si>
  <si>
    <t>Valley</t>
  </si>
  <si>
    <t>Vancouver</t>
  </si>
  <si>
    <t>Wahkiakum</t>
  </si>
  <si>
    <t>Wahluke</t>
  </si>
  <si>
    <t>Waitsburg</t>
  </si>
  <si>
    <t>Walla Walla</t>
  </si>
  <si>
    <t>Wapato</t>
  </si>
  <si>
    <t>Warden</t>
  </si>
  <si>
    <t>Washougal</t>
  </si>
  <si>
    <t>Waterville</t>
  </si>
  <si>
    <t>Wellpinit</t>
  </si>
  <si>
    <t>Wenatchee</t>
  </si>
  <si>
    <t>West Valley (Spok</t>
  </si>
  <si>
    <t>West Valley (Yak)</t>
  </si>
  <si>
    <t>White Pass</t>
  </si>
  <si>
    <t>Wilson Creek</t>
  </si>
  <si>
    <t>Winlock</t>
  </si>
  <si>
    <t>Wishkah Valley</t>
  </si>
  <si>
    <t>Yakima</t>
  </si>
  <si>
    <t>Yelm</t>
  </si>
  <si>
    <t>Zillah</t>
  </si>
  <si>
    <t>Adna</t>
  </si>
  <si>
    <t>Almira</t>
  </si>
  <si>
    <t>Anacortes</t>
  </si>
  <si>
    <t>Asotin-Anatone</t>
  </si>
  <si>
    <t>Bainbridge</t>
  </si>
  <si>
    <t>Benge</t>
  </si>
  <si>
    <t>Bickleton</t>
  </si>
  <si>
    <t>Blaine</t>
  </si>
  <si>
    <t>Boistfort</t>
  </si>
  <si>
    <t>Brinnon</t>
  </si>
  <si>
    <t>Camas</t>
  </si>
  <si>
    <t>Carbonado</t>
  </si>
  <si>
    <t>Cascade</t>
  </si>
  <si>
    <t>Cashmere</t>
  </si>
  <si>
    <t>Centerville</t>
  </si>
  <si>
    <t>Cle Elum-Roslyn</t>
  </si>
  <si>
    <t>Colfax</t>
  </si>
  <si>
    <t>Colton</t>
  </si>
  <si>
    <t>Conway</t>
  </si>
  <si>
    <t>Coulee/Hartline</t>
  </si>
  <si>
    <t>Coupeville</t>
  </si>
  <si>
    <t>Crescent</t>
  </si>
  <si>
    <t>Creston</t>
  </si>
  <si>
    <t>Damman</t>
  </si>
  <si>
    <t>Dieringer</t>
  </si>
  <si>
    <t>Dixie</t>
  </si>
  <si>
    <t>Endicott</t>
  </si>
  <si>
    <t>Evaline</t>
  </si>
  <si>
    <t>Evergreen (Stev)</t>
  </si>
  <si>
    <t>Freeman</t>
  </si>
  <si>
    <t>Garfield</t>
  </si>
  <si>
    <t>Glenwood</t>
  </si>
  <si>
    <t>Granite Falls</t>
  </si>
  <si>
    <t>Grapeview</t>
  </si>
  <si>
    <t>Great Northern</t>
  </si>
  <si>
    <t>Green Mountain</t>
  </si>
  <si>
    <t>Griffin</t>
  </si>
  <si>
    <t>Harrington</t>
  </si>
  <si>
    <t>Hockinson</t>
  </si>
  <si>
    <t>Index</t>
  </si>
  <si>
    <t>Issaquah</t>
  </si>
  <si>
    <t>Kahlotus</t>
  </si>
  <si>
    <t>Kalama</t>
  </si>
  <si>
    <t>Keller</t>
  </si>
  <si>
    <t>Klickitat</t>
  </si>
  <si>
    <t>Lacenter</t>
  </si>
  <si>
    <t>Lacrosse Joint</t>
  </si>
  <si>
    <t>Lake Stevens</t>
  </si>
  <si>
    <t>Lake Washington</t>
  </si>
  <si>
    <t>Liberty</t>
  </si>
  <si>
    <t>Mansfield</t>
  </si>
  <si>
    <t>Mercer Island</t>
  </si>
  <si>
    <t>Meridian</t>
  </si>
  <si>
    <t>Methow Valley</t>
  </si>
  <si>
    <t>Mill A</t>
  </si>
  <si>
    <t>Montesano</t>
  </si>
  <si>
    <t>Mount Pleasant</t>
  </si>
  <si>
    <t>Nine Mile Falls</t>
  </si>
  <si>
    <t>North River</t>
  </si>
  <si>
    <t>Northshore</t>
  </si>
  <si>
    <t>Oakesdale</t>
  </si>
  <si>
    <t>Onion Creek</t>
  </si>
  <si>
    <t>Orcas</t>
  </si>
  <si>
    <t>Orchard Prairie</t>
  </si>
  <si>
    <t>Orient</t>
  </si>
  <si>
    <t>Orting</t>
  </si>
  <si>
    <t>Palisades</t>
  </si>
  <si>
    <t>Palouse</t>
  </si>
  <si>
    <t>Pullman</t>
  </si>
  <si>
    <t>Queets-Clearwater</t>
  </si>
  <si>
    <t>05903</t>
  </si>
  <si>
    <t>Quileute Tribal</t>
  </si>
  <si>
    <t>Reardan</t>
  </si>
  <si>
    <t>Ridgefield</t>
  </si>
  <si>
    <t>Ritzville</t>
  </si>
  <si>
    <t>Riverview</t>
  </si>
  <si>
    <t>San Juan</t>
  </si>
  <si>
    <t>Satsop</t>
  </si>
  <si>
    <t>Shaw</t>
  </si>
  <si>
    <t>Shoreline</t>
  </si>
  <si>
    <t>Skamania</t>
  </si>
  <si>
    <t>Skykomish</t>
  </si>
  <si>
    <t>Snohomish</t>
  </si>
  <si>
    <t>Snoqualmie Valley</t>
  </si>
  <si>
    <t>South Whidbey</t>
  </si>
  <si>
    <t>Southside</t>
  </si>
  <si>
    <t>32901</t>
  </si>
  <si>
    <t>Spokane Int'l Charter</t>
  </si>
  <si>
    <t>Sprague</t>
  </si>
  <si>
    <t>St John</t>
  </si>
  <si>
    <t>Stanwood</t>
  </si>
  <si>
    <t>Star</t>
  </si>
  <si>
    <t>Starbuck</t>
  </si>
  <si>
    <t>Stehekin</t>
  </si>
  <si>
    <t>Steilacoom Hist.</t>
  </si>
  <si>
    <t>Steptoe</t>
  </si>
  <si>
    <t>Summit Valley</t>
  </si>
  <si>
    <t>Tahoma</t>
  </si>
  <si>
    <t>Tekoa</t>
  </si>
  <si>
    <t>Toutle Lake</t>
  </si>
  <si>
    <t>Trout Lake</t>
  </si>
  <si>
    <t>Tumwater</t>
  </si>
  <si>
    <t>University Place</t>
  </si>
  <si>
    <t>Vashon Island</t>
  </si>
  <si>
    <t>34901</t>
  </si>
  <si>
    <t>Wa He Lut Tribal</t>
  </si>
  <si>
    <t>Washtucna</t>
  </si>
  <si>
    <t>White River</t>
  </si>
  <si>
    <t>White Salmon</t>
  </si>
  <si>
    <t>Wilbur</t>
  </si>
  <si>
    <t>Willapa Valley</t>
  </si>
  <si>
    <t>Wishram</t>
  </si>
  <si>
    <t>Woodland</t>
  </si>
  <si>
    <t>January Student FTE</t>
  </si>
  <si>
    <t>1. Select a school district in the dropdown menu for January Student FTE, Teacher FTE and 3121% data to be filled</t>
  </si>
  <si>
    <t>2. Enter the budgeted student and teacher FTE for the 2018-19 school year in the highlighted cells</t>
  </si>
  <si>
    <t>This tab has been pre-loaded with all January data for the 2017-18 school year.</t>
  </si>
  <si>
    <t>This tool is provided so that districts can input their K-3 teacher and</t>
  </si>
  <si>
    <t>student data to calculate actual K-3 class size anticipating compliance</t>
  </si>
  <si>
    <t>To calculate your anticipated K-3 compliance reports</t>
  </si>
  <si>
    <t>follow these steps: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</si>
  <si>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Select your district name from the dropdown menu in cell B6.</t>
    </r>
  </si>
  <si>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This will populate the yellow cells with January data from the</t>
    </r>
  </si>
  <si>
    <t>S-275 and the P223.</t>
  </si>
  <si>
    <t>Class Size will be used in Apportionment (Not less than 17 &amp; Not to Exceed 25.23 )</t>
  </si>
  <si>
    <t>17902</t>
  </si>
  <si>
    <t>Summit Sierra Charter</t>
  </si>
  <si>
    <t>17905</t>
  </si>
  <si>
    <t>Summit Atlas Charter</t>
  </si>
  <si>
    <t>17906</t>
  </si>
  <si>
    <t>Green Dot Excel Charter</t>
  </si>
  <si>
    <t>17908</t>
  </si>
  <si>
    <t>Rainier Prep Charter</t>
  </si>
  <si>
    <t>17910</t>
  </si>
  <si>
    <t>Green Dot Seattle Charter</t>
  </si>
  <si>
    <t>Suquamish Tribal</t>
  </si>
  <si>
    <t>27904</t>
  </si>
  <si>
    <t>Green Dot Destiny Charter</t>
  </si>
  <si>
    <t>27905</t>
  </si>
  <si>
    <t>Summit Olympus Charter</t>
  </si>
  <si>
    <t>32907</t>
  </si>
  <si>
    <t>Pride Prep Charter</t>
  </si>
  <si>
    <t>Lamont</t>
  </si>
  <si>
    <t>Additional Teachers Needed</t>
  </si>
  <si>
    <r>
      <t xml:space="preserve">Enrollment </t>
    </r>
    <r>
      <rPr>
        <sz val="11"/>
        <color theme="1"/>
        <rFont val="Calibri"/>
        <family val="2"/>
      </rPr>
      <t>÷</t>
    </r>
    <r>
      <rPr>
        <sz val="11"/>
        <color theme="1"/>
        <rFont val="Calibri"/>
        <family val="2"/>
        <scheme val="minor"/>
      </rPr>
      <t xml:space="preserve"> Class Size of 17</t>
    </r>
  </si>
  <si>
    <t>2018-19</t>
  </si>
  <si>
    <t>17911</t>
  </si>
  <si>
    <t>IMPACT CHARTER</t>
  </si>
  <si>
    <t>27901</t>
  </si>
  <si>
    <t>36901</t>
  </si>
  <si>
    <t>39901</t>
  </si>
  <si>
    <t>Chief Leschi</t>
  </si>
  <si>
    <t>Yakama Nation</t>
  </si>
  <si>
    <t>Teachers K-3
Prog 01</t>
  </si>
  <si>
    <t>Teachers K-3
Prog 21</t>
  </si>
  <si>
    <t>Enrollment K-3
Total</t>
  </si>
  <si>
    <t>Class Size will be used in Apportionment (Not less than 17 &amp; not to Exceed 25.23 )</t>
  </si>
  <si>
    <t>&lt;--select district</t>
  </si>
  <si>
    <t>SpEd Teachers</t>
  </si>
  <si>
    <t>Salary Inc</t>
  </si>
  <si>
    <t>+ Planning Time</t>
  </si>
  <si>
    <t>Base Salary</t>
  </si>
  <si>
    <r>
      <t xml:space="preserve">Enrollment </t>
    </r>
    <r>
      <rPr>
        <sz val="11"/>
        <color theme="1"/>
        <rFont val="Calibri"/>
        <family val="2"/>
      </rPr>
      <t>÷</t>
    </r>
    <r>
      <rPr>
        <sz val="11"/>
        <color theme="1"/>
        <rFont val="Calibri"/>
        <family val="2"/>
        <scheme val="minor"/>
      </rPr>
      <t xml:space="preserve"> Class Size of 17 = Staff Units</t>
    </r>
  </si>
  <si>
    <t>* Salary &amp; Benefits</t>
  </si>
  <si>
    <t>Actual Teachers displayed above</t>
  </si>
  <si>
    <t>Teacher Ratio Variance</t>
  </si>
  <si>
    <t>Allocation Variance</t>
  </si>
  <si>
    <t>K-3 Class Size Compliance - Supplemental FTE Teachers</t>
  </si>
  <si>
    <t>Reg Base</t>
  </si>
  <si>
    <t>Reg &amp; Exp</t>
  </si>
  <si>
    <t>2019-20</t>
  </si>
  <si>
    <t>* 2019-20 Salary and Benefit Values used in calculation</t>
  </si>
  <si>
    <t>Benefits Base</t>
  </si>
  <si>
    <t>Benefits Inc</t>
  </si>
  <si>
    <t>Salary Base</t>
  </si>
  <si>
    <t>Insurance Base</t>
  </si>
  <si>
    <t>Insurance Inc</t>
  </si>
  <si>
    <t>CIS Units w/Planning Time</t>
  </si>
  <si>
    <t>17915</t>
  </si>
  <si>
    <t>Supp Teachers</t>
  </si>
  <si>
    <t>Class Size Calculator For 2019-20 School Year Budgeting</t>
  </si>
  <si>
    <t>2. Enter student and teacher FTE for the 2019-20 school year in the highlighted cells</t>
  </si>
  <si>
    <t>Supplemental Teacher</t>
  </si>
  <si>
    <t>This tab has been pre-loaded with all January data for the 2019-20 school year.</t>
  </si>
  <si>
    <t>This tab has been pre-loaded with all January data for the 2020-21 school year.</t>
  </si>
  <si>
    <t>Class Size Calculator For 2020-21 School Year Budgeting</t>
  </si>
  <si>
    <t>2. Enter student and teacher FTE for the 2020-21 school year in the highlighted cells</t>
  </si>
  <si>
    <t>2020-21</t>
  </si>
  <si>
    <t>18901</t>
  </si>
  <si>
    <t>Catalyst Public Schools</t>
  </si>
  <si>
    <t>17916</t>
  </si>
  <si>
    <t>Impact Salish Sea</t>
  </si>
  <si>
    <t>32903</t>
  </si>
  <si>
    <t>Lumen High School</t>
  </si>
  <si>
    <t>This tab has been pre-loaded with all January data for the 2018-19 school year.</t>
  </si>
  <si>
    <t>Class Size Calculator For 2018-19 School Year Budgeting</t>
  </si>
  <si>
    <t>2. Enter the budgeted student and teacher FTE for the 2019-20 school year in the highlighted cells</t>
  </si>
  <si>
    <t>* 2018-19 Salary and Benefit Values used in calculation</t>
  </si>
  <si>
    <t>WAC 392-122-505</t>
  </si>
  <si>
    <t>K-3 Class Size - Student enrollment</t>
  </si>
  <si>
    <t>WAC 392-122-510</t>
  </si>
  <si>
    <t>K-3 Class Size - Teachers</t>
  </si>
  <si>
    <t>WAC 392-122-520</t>
  </si>
  <si>
    <t>K-3 Class Size - Calculation</t>
  </si>
  <si>
    <t>K-3 Class Size - Apportionment of state moneys</t>
  </si>
  <si>
    <t>WAC 392-122-515</t>
  </si>
  <si>
    <t>If you have any questions on this tool contact Melissa Jarmon at 360-725-6307 or</t>
  </si>
  <si>
    <t xml:space="preserve">melissa.jarmon@k12.wa.us. </t>
  </si>
  <si>
    <t>* 2020-21 Salary and Benefit Values used in calculation</t>
  </si>
  <si>
    <t>2021-22</t>
  </si>
  <si>
    <t>Impact Puget Sound</t>
  </si>
  <si>
    <t>27902</t>
  </si>
  <si>
    <t>Impact Tacoma (Commencement Bay)</t>
  </si>
  <si>
    <t>Innovation Acad (Willow)</t>
  </si>
  <si>
    <t>04901</t>
  </si>
  <si>
    <t>Pinnacles Prep Wenatchee</t>
  </si>
  <si>
    <t>38901</t>
  </si>
  <si>
    <t>Pullman Community Montessori</t>
  </si>
  <si>
    <t>Rainier Valley Leadership Academy (Green Dot: RV)</t>
  </si>
  <si>
    <t>Ashe Prep</t>
  </si>
  <si>
    <t>37902</t>
  </si>
  <si>
    <t>Whatcom Intergenerational</t>
  </si>
  <si>
    <t>17917</t>
  </si>
  <si>
    <t>Why Not You (Cascade Midway)</t>
  </si>
  <si>
    <t>Class Size Calculator For 2021-22 School Year Budgeting</t>
  </si>
  <si>
    <t>2. Enter student and teacher FTE for the 2021-22 school year in the highlighted cells</t>
  </si>
  <si>
    <t>This tab has been pre-loaded with all January data for the 2021-22 school year.</t>
  </si>
  <si>
    <t>reports and budgeted K-3 class sizes for the 2021-22 school year.</t>
  </si>
  <si>
    <t>Projections for the 2021-22 school year can be arrived at by simply populating</t>
  </si>
  <si>
    <t>the yellow cells on the blue tab titled 2021-22 class size calculator.</t>
  </si>
  <si>
    <t>Salary and Beneifts generated in this report is using 2021-22 school year values.</t>
  </si>
  <si>
    <t>* 2021-22 Salary and Benefit Values used in calculation</t>
  </si>
  <si>
    <t>**Enroll and staff units updated with January 2022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</si>
</sst>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"/>
    <numFmt numFmtId="165" formatCode="0.0%"/>
    <numFmt numFmtId="166" formatCode="_(* #,##0.000_);_(* \(#,##0.000\);_(* &quot;-&quot;??_);_(@_)"/>
    <numFmt numFmtId="167" formatCode="_(* #,##0_);_(* \(#,##0\);_(* &quot;-&quot;??_);_(@_)"/>
    <numFmt numFmtId="168" formatCode="_(* #,##0.0000_);_(* \(#,##0.0000\);_(* &quot;-&quot;??_);_(@_)"/>
    <numFmt numFmtId="169" formatCode="#,##0.000_);[Red]\(#,##0.0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sz val="9"/>
      <color theme="4" tint="0.5999938962981048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/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9" fontId="0" fillId="0" borderId="0" xfId="0" applyNumberFormat="1"/>
    <xf numFmtId="10" fontId="0" fillId="0" borderId="0" xfId="2" applyNumberFormat="1" applyFont="1"/>
    <xf numFmtId="0" fontId="4" fillId="0" borderId="0" xfId="0" applyFont="1"/>
    <xf numFmtId="0" fontId="5" fillId="0" borderId="0" xfId="0" applyFont="1"/>
    <xf numFmtId="43" fontId="3" fillId="2" borderId="3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7" fillId="0" borderId="0" xfId="3"/>
    <xf numFmtId="0" fontId="8" fillId="0" borderId="0" xfId="0" applyFont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left" vertic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12" fillId="0" borderId="0" xfId="0" applyFont="1"/>
    <xf numFmtId="165" fontId="1" fillId="0" borderId="3" xfId="2" applyNumberFormat="1" applyFont="1" applyFill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 vertical="center"/>
    </xf>
    <xf numFmtId="43" fontId="0" fillId="2" borderId="3" xfId="0" applyNumberFormat="1" applyFont="1" applyFill="1" applyBorder="1" applyAlignment="1"/>
    <xf numFmtId="43" fontId="1" fillId="0" borderId="5" xfId="1" applyFont="1" applyBorder="1" applyAlignment="1"/>
    <xf numFmtId="43" fontId="1" fillId="0" borderId="4" xfId="1" applyFont="1" applyBorder="1" applyAlignment="1"/>
    <xf numFmtId="166" fontId="3" fillId="2" borderId="3" xfId="0" applyNumberFormat="1" applyFont="1" applyFill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right"/>
    </xf>
    <xf numFmtId="43" fontId="0" fillId="0" borderId="0" xfId="0" applyNumberFormat="1"/>
    <xf numFmtId="43" fontId="0" fillId="0" borderId="6" xfId="0" applyNumberFormat="1" applyBorder="1"/>
    <xf numFmtId="0" fontId="0" fillId="0" borderId="0" xfId="0" applyAlignment="1">
      <alignment wrapText="1"/>
    </xf>
    <xf numFmtId="43" fontId="0" fillId="0" borderId="0" xfId="1" applyFont="1"/>
    <xf numFmtId="0" fontId="14" fillId="0" borderId="0" xfId="0" applyFont="1"/>
    <xf numFmtId="0" fontId="15" fillId="0" borderId="0" xfId="0" applyFont="1"/>
    <xf numFmtId="43" fontId="15" fillId="0" borderId="0" xfId="1" applyFont="1"/>
    <xf numFmtId="0" fontId="15" fillId="0" borderId="0" xfId="0" applyFont="1" applyAlignment="1">
      <alignment wrapText="1"/>
    </xf>
    <xf numFmtId="10" fontId="15" fillId="0" borderId="0" xfId="2" applyNumberFormat="1" applyFont="1"/>
    <xf numFmtId="166" fontId="15" fillId="0" borderId="0" xfId="1" applyNumberFormat="1" applyFont="1"/>
    <xf numFmtId="166" fontId="15" fillId="0" borderId="0" xfId="0" applyNumberFormat="1" applyFont="1"/>
    <xf numFmtId="43" fontId="15" fillId="0" borderId="0" xfId="0" applyNumberFormat="1" applyFont="1"/>
    <xf numFmtId="167" fontId="15" fillId="0" borderId="0" xfId="1" applyNumberFormat="1" applyFont="1"/>
    <xf numFmtId="166" fontId="0" fillId="0" borderId="0" xfId="0" applyNumberFormat="1"/>
    <xf numFmtId="0" fontId="0" fillId="0" borderId="0" xfId="0" quotePrefix="1"/>
    <xf numFmtId="168" fontId="0" fillId="0" borderId="0" xfId="1" applyNumberFormat="1" applyFont="1"/>
    <xf numFmtId="38" fontId="0" fillId="0" borderId="7" xfId="0" applyNumberFormat="1" applyBorder="1"/>
    <xf numFmtId="167" fontId="0" fillId="0" borderId="0" xfId="1" applyNumberFormat="1" applyFont="1"/>
    <xf numFmtId="164" fontId="0" fillId="0" borderId="0" xfId="0" applyNumberFormat="1"/>
    <xf numFmtId="169" fontId="0" fillId="0" borderId="6" xfId="0" applyNumberFormat="1" applyBorder="1"/>
    <xf numFmtId="166" fontId="0" fillId="2" borderId="3" xfId="0" applyNumberFormat="1" applyFont="1" applyFill="1" applyBorder="1" applyAlignment="1"/>
    <xf numFmtId="10" fontId="0" fillId="0" borderId="0" xfId="2" applyNumberFormat="1" applyFont="1" applyFill="1"/>
    <xf numFmtId="0" fontId="16" fillId="0" borderId="0" xfId="0" quotePrefix="1" applyFont="1" applyAlignment="1">
      <alignment horizontal="left"/>
    </xf>
    <xf numFmtId="0" fontId="16" fillId="0" borderId="0" xfId="0" applyFont="1"/>
    <xf numFmtId="0" fontId="6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43" fontId="0" fillId="2" borderId="0" xfId="1" applyFont="1" applyFill="1"/>
  </cellXfs>
  <cellStyles count="6">
    <cellStyle name="Comma" xfId="1" builtinId="3"/>
    <cellStyle name="Comma 2" xfId="5" xr:uid="{00000000-0005-0000-0000-000001000000}"/>
    <cellStyle name="Hyperlink" xfId="3" builtinId="8"/>
    <cellStyle name="Normal" xfId="0" builtinId="0"/>
    <cellStyle name="Normal 2" xfId="4" xr:uid="{00000000-0005-0000-0000-000004000000}"/>
    <cellStyle name="Percent" xfId="2" builtinId="5"/>
  </cellStyles>
  <dxfs count="0"/>
  <tableStyles count="0" defaultTableStyle="TableStyleMedium2" defaultPivotStyle="PivotStyleLight16"/>
  <colors>
    <mruColors>
      <color rgb="FFA36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s.leg.wa.gov/WAC/default.aspx?cite=392-122-50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apps.leg.wa.gov/WAC/default.aspx?cite=392-122-500" TargetMode="External"/><Relationship Id="rId1" Type="http://schemas.openxmlformats.org/officeDocument/2006/relationships/hyperlink" Target="mailto:melissa.jarmon@k12.wa.us?subject=K-3%20Class%20Size%20Calculator" TargetMode="External"/><Relationship Id="rId6" Type="http://schemas.openxmlformats.org/officeDocument/2006/relationships/hyperlink" Target="https://apps.leg.wa.gov/WAC/default.aspx?cite=392-122-520" TargetMode="External"/><Relationship Id="rId5" Type="http://schemas.openxmlformats.org/officeDocument/2006/relationships/hyperlink" Target="https://apps.leg.wa.gov/WAC/default.aspx?cite=392-122-515" TargetMode="External"/><Relationship Id="rId4" Type="http://schemas.openxmlformats.org/officeDocument/2006/relationships/hyperlink" Target="https://apps.leg.wa.gov/WAC/default.aspx?cite=392-122-51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2"/>
  <sheetViews>
    <sheetView tabSelected="1" zoomScaleNormal="100" workbookViewId="0">
      <selection activeCell="A3" sqref="A3:I3"/>
    </sheetView>
  </sheetViews>
  <sheetFormatPr defaultRowHeight="14.4" x14ac:dyDescent="0.3"/>
  <cols>
    <col min="1" max="1" width="6.6640625" customWidth="1"/>
    <col min="3" max="3" width="10.88671875" customWidth="1"/>
    <col min="9" max="9" width="16.33203125" customWidth="1"/>
  </cols>
  <sheetData>
    <row r="3" spans="1:9" ht="18" x14ac:dyDescent="0.35">
      <c r="A3" s="57" t="s">
        <v>608</v>
      </c>
      <c r="B3" s="57"/>
      <c r="C3" s="57"/>
      <c r="D3" s="57"/>
      <c r="E3" s="57"/>
      <c r="F3" s="57"/>
      <c r="G3" s="57"/>
      <c r="H3" s="57"/>
      <c r="I3" s="57"/>
    </row>
    <row r="5" spans="1:9" x14ac:dyDescent="0.3">
      <c r="B5" t="s">
        <v>921</v>
      </c>
    </row>
    <row r="6" spans="1:9" x14ac:dyDescent="0.3">
      <c r="B6" t="s">
        <v>922</v>
      </c>
    </row>
    <row r="7" spans="1:9" x14ac:dyDescent="0.3">
      <c r="B7" t="s">
        <v>1031</v>
      </c>
    </row>
    <row r="9" spans="1:9" x14ac:dyDescent="0.3">
      <c r="B9" s="16" t="s">
        <v>923</v>
      </c>
      <c r="C9" s="16"/>
      <c r="D9" s="16"/>
      <c r="E9" s="16"/>
      <c r="F9" s="16"/>
      <c r="G9" s="16"/>
      <c r="H9" s="16"/>
    </row>
    <row r="10" spans="1:9" x14ac:dyDescent="0.3">
      <c r="B10" s="16" t="s">
        <v>924</v>
      </c>
      <c r="C10" s="16"/>
      <c r="D10" s="16"/>
      <c r="E10" s="16"/>
      <c r="F10" s="16"/>
      <c r="G10" s="16"/>
      <c r="H10" s="16"/>
    </row>
    <row r="11" spans="1:9" x14ac:dyDescent="0.3">
      <c r="B11" t="s">
        <v>925</v>
      </c>
    </row>
    <row r="12" spans="1:9" x14ac:dyDescent="0.3">
      <c r="B12" t="s">
        <v>926</v>
      </c>
    </row>
    <row r="13" spans="1:9" x14ac:dyDescent="0.3">
      <c r="B13" t="s">
        <v>927</v>
      </c>
    </row>
    <row r="15" spans="1:9" ht="43.2" x14ac:dyDescent="0.3">
      <c r="B15" s="4" t="s">
        <v>0</v>
      </c>
      <c r="C15" s="4" t="s">
        <v>3</v>
      </c>
      <c r="D15" s="4" t="s">
        <v>4</v>
      </c>
      <c r="E15" s="4" t="s">
        <v>7</v>
      </c>
    </row>
    <row r="16" spans="1:9" x14ac:dyDescent="0.3">
      <c r="B16" s="6" t="s">
        <v>612</v>
      </c>
      <c r="C16" s="11">
        <v>5842</v>
      </c>
      <c r="D16" s="30">
        <v>288.60000000000002</v>
      </c>
      <c r="E16" s="30">
        <v>23.635000000000002</v>
      </c>
    </row>
    <row r="17" spans="2:5" x14ac:dyDescent="0.3">
      <c r="B17" s="12"/>
      <c r="C17" s="13"/>
      <c r="D17" s="14"/>
      <c r="E17" s="14"/>
    </row>
    <row r="18" spans="2:5" ht="14.25" customHeight="1" x14ac:dyDescent="0.3">
      <c r="B18" t="s">
        <v>1032</v>
      </c>
    </row>
    <row r="19" spans="2:5" ht="14.25" customHeight="1" x14ac:dyDescent="0.3">
      <c r="B19" t="s">
        <v>1033</v>
      </c>
    </row>
    <row r="21" spans="2:5" ht="14.25" customHeight="1" x14ac:dyDescent="0.3">
      <c r="B21" t="s">
        <v>1034</v>
      </c>
    </row>
    <row r="23" spans="2:5" x14ac:dyDescent="0.3">
      <c r="B23" t="s">
        <v>1010</v>
      </c>
    </row>
    <row r="24" spans="2:5" x14ac:dyDescent="0.3">
      <c r="B24" s="15" t="s">
        <v>1011</v>
      </c>
    </row>
    <row r="26" spans="2:5" x14ac:dyDescent="0.3">
      <c r="B26" s="15" t="s">
        <v>1002</v>
      </c>
      <c r="D26" t="s">
        <v>1008</v>
      </c>
    </row>
    <row r="27" spans="2:5" x14ac:dyDescent="0.3">
      <c r="B27" s="15" t="s">
        <v>1004</v>
      </c>
      <c r="D27" t="s">
        <v>1003</v>
      </c>
    </row>
    <row r="28" spans="2:5" x14ac:dyDescent="0.3">
      <c r="B28" s="15" t="s">
        <v>1004</v>
      </c>
      <c r="D28" t="s">
        <v>1005</v>
      </c>
    </row>
    <row r="29" spans="2:5" x14ac:dyDescent="0.3">
      <c r="B29" s="15" t="s">
        <v>1009</v>
      </c>
      <c r="D29" t="s">
        <v>971</v>
      </c>
    </row>
    <row r="30" spans="2:5" x14ac:dyDescent="0.3">
      <c r="B30" s="15" t="s">
        <v>1006</v>
      </c>
      <c r="D30" t="s">
        <v>1007</v>
      </c>
    </row>
    <row r="32" spans="2:5" x14ac:dyDescent="0.3">
      <c r="B32" t="s">
        <v>1036</v>
      </c>
    </row>
  </sheetData>
  <mergeCells count="1">
    <mergeCell ref="A3:I3"/>
  </mergeCells>
  <hyperlinks>
    <hyperlink ref="B24" r:id="rId1" xr:uid="{00000000-0004-0000-0000-000000000000}"/>
    <hyperlink ref="B26" r:id="rId2" xr:uid="{00000000-0004-0000-0000-000001000000}"/>
    <hyperlink ref="B27" r:id="rId3" xr:uid="{00000000-0004-0000-0000-000002000000}"/>
    <hyperlink ref="B28" r:id="rId4" xr:uid="{00000000-0004-0000-0000-000003000000}"/>
    <hyperlink ref="B29" r:id="rId5" xr:uid="{00000000-0004-0000-0000-000004000000}"/>
    <hyperlink ref="B30" r:id="rId6" xr:uid="{00000000-0004-0000-0000-000005000000}"/>
  </hyperlinks>
  <pageMargins left="0.7" right="0.7" top="0.75" bottom="0.75" header="0.3" footer="0.3"/>
  <pageSetup scale="9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87345-5B52-43C7-9D2D-4DE112D8C418}">
  <sheetPr>
    <tabColor rgb="FFA365D1"/>
  </sheetPr>
  <dimension ref="A1:O37"/>
  <sheetViews>
    <sheetView zoomScaleNormal="100" workbookViewId="0">
      <selection activeCell="B6" sqref="B6"/>
    </sheetView>
  </sheetViews>
  <sheetFormatPr defaultRowHeight="14.4" x14ac:dyDescent="0.3"/>
  <cols>
    <col min="1" max="1" width="6" bestFit="1" customWidth="1"/>
    <col min="2" max="2" width="30" customWidth="1"/>
    <col min="3" max="3" width="16.109375" customWidth="1"/>
    <col min="4" max="4" width="13.109375" customWidth="1"/>
    <col min="5" max="5" width="12" customWidth="1"/>
    <col min="6" max="6" width="20.33203125" customWidth="1"/>
    <col min="7" max="7" width="15.44140625" customWidth="1"/>
    <col min="8" max="8" width="17.44140625" customWidth="1"/>
    <col min="9" max="9" width="20.5546875" customWidth="1"/>
    <col min="10" max="10" width="21.5546875" customWidth="1"/>
    <col min="11" max="12" width="15.109375" customWidth="1"/>
    <col min="13" max="13" width="15.5546875" customWidth="1"/>
    <col min="14" max="14" width="15.33203125" bestFit="1" customWidth="1"/>
    <col min="15" max="15" width="13" customWidth="1"/>
    <col min="16" max="16" width="11.5546875" customWidth="1"/>
    <col min="17" max="17" width="9.5546875" bestFit="1" customWidth="1"/>
    <col min="18" max="18" width="11.44140625" customWidth="1"/>
    <col min="19" max="19" width="12.109375" customWidth="1"/>
    <col min="20" max="20" width="14.6640625" customWidth="1"/>
    <col min="21" max="21" width="12.6640625" customWidth="1"/>
    <col min="22" max="22" width="14.88671875" customWidth="1"/>
    <col min="23" max="23" width="16.44140625" customWidth="1"/>
    <col min="24" max="24" width="14.44140625" customWidth="1"/>
    <col min="25" max="25" width="21.88671875" customWidth="1"/>
  </cols>
  <sheetData>
    <row r="1" spans="1:15" ht="23.4" x14ac:dyDescent="0.45">
      <c r="A1" s="23" t="str">
        <f>VLOOKUP(B6,'3121% SY'!$B$3:$C$325,2,FALSE)</f>
        <v>14005</v>
      </c>
      <c r="B1" s="58" t="s">
        <v>1030</v>
      </c>
      <c r="C1" s="58"/>
      <c r="D1" s="58"/>
      <c r="E1" s="58"/>
      <c r="F1" s="58"/>
      <c r="G1" s="58"/>
      <c r="H1" s="58"/>
      <c r="I1" s="58"/>
      <c r="J1" s="58"/>
    </row>
    <row r="2" spans="1:15" s="19" customFormat="1" ht="21.75" customHeight="1" x14ac:dyDescent="0.45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5" ht="21" x14ac:dyDescent="0.4">
      <c r="B3" s="10" t="s">
        <v>1028</v>
      </c>
    </row>
    <row r="4" spans="1:15" ht="15" customHeight="1" x14ac:dyDescent="0.4">
      <c r="B4" s="10"/>
    </row>
    <row r="5" spans="1:15" ht="15" customHeight="1" x14ac:dyDescent="0.3">
      <c r="B5" s="9" t="s">
        <v>918</v>
      </c>
    </row>
    <row r="6" spans="1:15" ht="26.25" customHeight="1" x14ac:dyDescent="0.3">
      <c r="B6" s="20" t="s">
        <v>375</v>
      </c>
      <c r="C6" s="37" t="s">
        <v>961</v>
      </c>
    </row>
    <row r="7" spans="1:15" ht="15.6" x14ac:dyDescent="0.3">
      <c r="B7" s="9" t="s">
        <v>1029</v>
      </c>
    </row>
    <row r="8" spans="1:15" x14ac:dyDescent="0.3">
      <c r="C8" s="3"/>
      <c r="D8" s="3"/>
      <c r="E8" s="2"/>
      <c r="F8" s="2"/>
      <c r="G8" s="2"/>
      <c r="H8" s="2"/>
      <c r="I8" s="1"/>
    </row>
    <row r="9" spans="1:15" ht="15.6" x14ac:dyDescent="0.3">
      <c r="B9" s="9" t="s">
        <v>9</v>
      </c>
    </row>
    <row r="10" spans="1:15" ht="28.8" x14ac:dyDescent="0.3">
      <c r="B10" s="4" t="s">
        <v>917</v>
      </c>
      <c r="C10" s="4" t="s">
        <v>4</v>
      </c>
      <c r="D10" s="4" t="s">
        <v>7</v>
      </c>
      <c r="E10" s="5">
        <v>31.21</v>
      </c>
      <c r="F10" s="4" t="s">
        <v>10</v>
      </c>
      <c r="G10" s="4" t="s">
        <v>986</v>
      </c>
      <c r="H10" s="4" t="s">
        <v>8</v>
      </c>
      <c r="I10" s="4" t="s">
        <v>6</v>
      </c>
      <c r="J10" s="4" t="s">
        <v>5</v>
      </c>
    </row>
    <row r="11" spans="1:15" ht="15" thickBot="1" x14ac:dyDescent="0.35">
      <c r="B11" s="27">
        <f>VLOOKUP($A$1,'District Data as of Jan 2022'!$A$3:$E$320,'District Data as of Jan 2022'!C$1,FALSE)</f>
        <v>845.76</v>
      </c>
      <c r="C11" s="53">
        <f>VLOOKUP($A$1,'District Data as of Jan 2022'!$A$3:$E$320,'District Data as of Jan 2022'!D$1,FALSE)</f>
        <v>47.834000000000003</v>
      </c>
      <c r="D11" s="53">
        <f>VLOOKUP($A$1,'District Data as of Jan 2022'!$A$3:$E$320,'District Data as of Jan 2022'!E$1,FALSE)</f>
        <v>6.8029999999999999</v>
      </c>
      <c r="E11" s="24">
        <f>VLOOKUP($A$1,'3121% SY'!A3:I326,'3121% SY'!I$1,FALSE)</f>
        <v>0.26619999999999999</v>
      </c>
      <c r="F11" s="25">
        <f>D11*E11</f>
        <v>1.8109586</v>
      </c>
      <c r="G11" s="53">
        <f>VLOOKUP($A$1,'District Data as of Jan 2022'!$A$3:$F$320,'District Data as of Jan 2022'!F1,FALSE)</f>
        <v>0</v>
      </c>
      <c r="H11" s="25">
        <f>F11+C11+G11</f>
        <v>49.644958600000002</v>
      </c>
      <c r="I11" s="26">
        <f>IFERROR(B11/H11,0)</f>
        <v>17.036170919477811</v>
      </c>
      <c r="J11" s="28">
        <v>17</v>
      </c>
    </row>
    <row r="12" spans="1:15" ht="15" thickBot="1" x14ac:dyDescent="0.35">
      <c r="B12" s="21" t="s">
        <v>960</v>
      </c>
      <c r="C12" s="22"/>
      <c r="D12" s="22"/>
      <c r="E12" s="22"/>
      <c r="F12" s="22"/>
      <c r="G12" s="22"/>
      <c r="H12" s="22"/>
      <c r="I12" s="22"/>
      <c r="J12" s="29">
        <f>IF(I11&gt;J11,IF(I11&gt;25.23,25.23,I11),J11)</f>
        <v>17.036170919477811</v>
      </c>
    </row>
    <row r="13" spans="1:15" x14ac:dyDescent="0.3">
      <c r="M13" s="36"/>
    </row>
    <row r="14" spans="1:15" x14ac:dyDescent="0.3">
      <c r="I14" s="47" t="s">
        <v>964</v>
      </c>
      <c r="J14" t="s">
        <v>967</v>
      </c>
      <c r="K14" s="36"/>
      <c r="L14" s="36"/>
      <c r="M14" s="36"/>
    </row>
    <row r="15" spans="1:15" x14ac:dyDescent="0.3">
      <c r="G15" s="32" t="s">
        <v>966</v>
      </c>
      <c r="H15" s="51">
        <f>$B$11/J11</f>
        <v>49.750588235294117</v>
      </c>
      <c r="I15" s="46">
        <f>ROUND(H15*1.155,3)</f>
        <v>57.462000000000003</v>
      </c>
      <c r="J15" s="50">
        <f>ROUND(VLOOKUP($A$1,'District Data as of Jan 2022'!$A$3:$J$320,10,FALSE)*VLOOKUP($A$1,'District Data as of Jan 2022'!$A$3:$J$320,8,FALSE)*I15,2)+ROUND((I15*1000*12*1.02),2)+ROUND((VLOOKUP($A$1,'District Data as of Jan 2022'!$A$3:$J$320,9,FALSE)*VLOOKUP($A$1,'District Data as of Jan 2022'!$A$3:$J$320,7,FALSE)*I15)*0.2403,2)+ROUND((ROUND(VLOOKUP($A$1,'District Data as of Jan 2022'!$A$3:$J$320,10,FALSE)*VLOOKUP($A$1,'District Data as of Jan 2022'!$A$3:$J$320,8,FALSE)*I15,2)-ROUND(VLOOKUP($A$1,'District Data as of Jan 2022'!$A$3:$J$320,9,FALSE)*VLOOKUP($A$1,'District Data as of Jan 2022'!$A$3:$J$320,7,FALSE)*I15,2))*0.2339,2)</f>
        <v>5615985.8400000008</v>
      </c>
      <c r="K15" s="36"/>
      <c r="L15" s="33"/>
      <c r="M15" s="36"/>
      <c r="N15" s="36"/>
      <c r="O15" s="36"/>
    </row>
    <row r="16" spans="1:15" x14ac:dyDescent="0.3">
      <c r="G16" s="32" t="s">
        <v>968</v>
      </c>
      <c r="H16" s="51">
        <f>$B$11/J12</f>
        <v>49.64495860000001</v>
      </c>
      <c r="I16" s="46">
        <f>IF(H18&lt;0,ROUND(H16*1.155,3),I15)</f>
        <v>57.34</v>
      </c>
      <c r="J16" s="50">
        <f>ROUND(VLOOKUP($A$1,'District Data as of Jan 2022'!$A$3:$J$320,10,FALSE)*VLOOKUP($A$1,'District Data as of Jan 2022'!$A$3:$J$320,8,FALSE)*I16,2)+ROUND((I16*1000*12*1.02),2)+ROUND((VLOOKUP($A$1,'District Data as of Jan 2022'!$A$3:$J$320,9,FALSE)*VLOOKUP($A$1,'District Data as of Jan 2022'!$A$3:$J$320,7,FALSE)*I16)*0.2403,2)+ROUND((ROUND(VLOOKUP($A$1,'District Data as of Jan 2022'!$A$3:$J$320,10,FALSE)*VLOOKUP($A$1,'District Data as of Jan 2022'!$A$3:$J$320,8,FALSE)*I16,2)-ROUND(VLOOKUP($A$1,'District Data as of Jan 2022'!$A$3:$J$320,9,FALSE)*VLOOKUP($A$1,'District Data as of Jan 2022'!$A$3:$J$320,7,FALSE)*I16,2))*0.2339,2)</f>
        <v>5604062.2999999998</v>
      </c>
      <c r="K16" s="36"/>
      <c r="L16" s="36"/>
      <c r="M16" s="36"/>
      <c r="N16" s="33"/>
      <c r="O16" s="36"/>
    </row>
    <row r="17" spans="7:15" x14ac:dyDescent="0.3">
      <c r="K17" s="36"/>
      <c r="L17" s="36"/>
      <c r="M17" s="36"/>
      <c r="N17" s="36"/>
    </row>
    <row r="18" spans="7:15" ht="15" thickBot="1" x14ac:dyDescent="0.35">
      <c r="G18" s="32" t="s">
        <v>969</v>
      </c>
      <c r="H18" s="52">
        <f>IF(J12&gt;17,H11-H15,0)</f>
        <v>-0.10562963529411462</v>
      </c>
      <c r="I18" s="32" t="s">
        <v>970</v>
      </c>
      <c r="J18" s="49">
        <f>J16-J15</f>
        <v>-11923.540000000969</v>
      </c>
      <c r="K18" s="33"/>
      <c r="L18" s="33"/>
      <c r="M18" s="33"/>
      <c r="N18" s="36"/>
    </row>
    <row r="19" spans="7:15" ht="15" thickTop="1" x14ac:dyDescent="0.3">
      <c r="H19" s="46"/>
      <c r="I19" s="51"/>
      <c r="M19" s="36"/>
      <c r="N19" s="33"/>
    </row>
    <row r="20" spans="7:15" x14ac:dyDescent="0.3">
      <c r="H20" s="51"/>
    </row>
    <row r="21" spans="7:15" x14ac:dyDescent="0.3">
      <c r="H21" s="33"/>
      <c r="O21" s="36"/>
    </row>
    <row r="26" spans="7:15" x14ac:dyDescent="0.3">
      <c r="J26" s="36"/>
    </row>
    <row r="28" spans="7:15" x14ac:dyDescent="0.3">
      <c r="J28" s="36"/>
    </row>
    <row r="29" spans="7:15" x14ac:dyDescent="0.3">
      <c r="J29" s="36"/>
    </row>
    <row r="30" spans="7:15" x14ac:dyDescent="0.3">
      <c r="J30" s="48"/>
    </row>
    <row r="31" spans="7:15" x14ac:dyDescent="0.3">
      <c r="J31" s="36"/>
    </row>
    <row r="32" spans="7:15" x14ac:dyDescent="0.3">
      <c r="J32" s="33"/>
    </row>
    <row r="37" spans="2:2" x14ac:dyDescent="0.3">
      <c r="B37" t="s">
        <v>1035</v>
      </c>
    </row>
  </sheetData>
  <sheetProtection formatCells="0" formatColumns="0" formatRows="0"/>
  <mergeCells count="1">
    <mergeCell ref="B1:J1"/>
  </mergeCells>
  <pageMargins left="0.25" right="0.25" top="0.75" bottom="0.75" header="0.3" footer="0.3"/>
  <pageSetup scale="77" orientation="landscape" r:id="rId1"/>
  <colBreaks count="1" manualBreakCount="1">
    <brk id="14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4EC374-D34F-4592-9A25-561E4519AB4D}">
          <x14:formula1>
            <xm:f>'3121% SY'!$B$3:$B$325</xm:f>
          </x14:formula1>
          <xm:sqref>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O37"/>
  <sheetViews>
    <sheetView zoomScaleNormal="100" workbookViewId="0"/>
  </sheetViews>
  <sheetFormatPr defaultRowHeight="14.4" x14ac:dyDescent="0.3"/>
  <cols>
    <col min="1" max="1" width="6" bestFit="1" customWidth="1"/>
    <col min="2" max="2" width="30" customWidth="1"/>
    <col min="3" max="3" width="16.109375" customWidth="1"/>
    <col min="4" max="4" width="13.109375" customWidth="1"/>
    <col min="5" max="5" width="12" customWidth="1"/>
    <col min="6" max="6" width="20.33203125" customWidth="1"/>
    <col min="7" max="7" width="15.44140625" customWidth="1"/>
    <col min="8" max="8" width="17.44140625" customWidth="1"/>
    <col min="9" max="9" width="20.5546875" customWidth="1"/>
    <col min="10" max="10" width="21.5546875" customWidth="1"/>
    <col min="11" max="12" width="15.109375" customWidth="1"/>
    <col min="13" max="13" width="15.5546875" customWidth="1"/>
    <col min="14" max="14" width="15.33203125" bestFit="1" customWidth="1"/>
    <col min="15" max="15" width="13" customWidth="1"/>
    <col min="16" max="16" width="11.5546875" customWidth="1"/>
    <col min="17" max="17" width="9.5546875" bestFit="1" customWidth="1"/>
    <col min="18" max="18" width="11.44140625" customWidth="1"/>
    <col min="19" max="19" width="12.109375" customWidth="1"/>
    <col min="20" max="20" width="14.6640625" customWidth="1"/>
    <col min="21" max="21" width="12.6640625" customWidth="1"/>
    <col min="22" max="22" width="14.88671875" customWidth="1"/>
    <col min="23" max="23" width="16.44140625" customWidth="1"/>
    <col min="24" max="24" width="14.44140625" customWidth="1"/>
    <col min="25" max="25" width="21.88671875" customWidth="1"/>
  </cols>
  <sheetData>
    <row r="1" spans="1:15" ht="23.4" x14ac:dyDescent="0.45">
      <c r="A1" s="23" t="str">
        <f>VLOOKUP(B6,'3121% SY'!$B$3:$C$325,2,FALSE)</f>
        <v>14005</v>
      </c>
      <c r="B1" s="58" t="s">
        <v>988</v>
      </c>
      <c r="C1" s="58"/>
      <c r="D1" s="58"/>
      <c r="E1" s="58"/>
      <c r="F1" s="58"/>
      <c r="G1" s="58"/>
      <c r="H1" s="58"/>
      <c r="I1" s="58"/>
      <c r="J1" s="58"/>
    </row>
    <row r="2" spans="1:15" s="19" customFormat="1" ht="21.75" customHeight="1" x14ac:dyDescent="0.45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5" ht="21" x14ac:dyDescent="0.4">
      <c r="B3" s="10" t="s">
        <v>989</v>
      </c>
    </row>
    <row r="4" spans="1:15" ht="15" customHeight="1" x14ac:dyDescent="0.4">
      <c r="B4" s="10"/>
    </row>
    <row r="5" spans="1:15" ht="15" customHeight="1" x14ac:dyDescent="0.3">
      <c r="B5" s="9" t="s">
        <v>918</v>
      </c>
    </row>
    <row r="6" spans="1:15" ht="26.25" customHeight="1" x14ac:dyDescent="0.3">
      <c r="B6" s="20" t="s">
        <v>375</v>
      </c>
      <c r="C6" s="37" t="s">
        <v>961</v>
      </c>
    </row>
    <row r="7" spans="1:15" ht="15.6" x14ac:dyDescent="0.3">
      <c r="B7" s="9" t="s">
        <v>990</v>
      </c>
    </row>
    <row r="8" spans="1:15" x14ac:dyDescent="0.3">
      <c r="C8" s="3"/>
      <c r="D8" s="3"/>
      <c r="E8" s="2"/>
      <c r="F8" s="2"/>
      <c r="G8" s="2"/>
      <c r="H8" s="2"/>
      <c r="I8" s="1"/>
    </row>
    <row r="9" spans="1:15" ht="15.6" x14ac:dyDescent="0.3">
      <c r="B9" s="9" t="s">
        <v>9</v>
      </c>
    </row>
    <row r="10" spans="1:15" ht="28.8" x14ac:dyDescent="0.3">
      <c r="B10" s="4" t="s">
        <v>917</v>
      </c>
      <c r="C10" s="4" t="s">
        <v>4</v>
      </c>
      <c r="D10" s="4" t="s">
        <v>7</v>
      </c>
      <c r="E10" s="5">
        <v>31.21</v>
      </c>
      <c r="F10" s="4" t="s">
        <v>10</v>
      </c>
      <c r="G10" s="4" t="s">
        <v>986</v>
      </c>
      <c r="H10" s="4" t="s">
        <v>8</v>
      </c>
      <c r="I10" s="4" t="s">
        <v>6</v>
      </c>
      <c r="J10" s="4" t="s">
        <v>5</v>
      </c>
    </row>
    <row r="11" spans="1:15" ht="15" thickBot="1" x14ac:dyDescent="0.35">
      <c r="B11" s="27">
        <f>VLOOKUP($A$1,'District Data as of Jan 2022'!$A$3:$E$320,'District Data as of Jan 2022'!C$1,FALSE)</f>
        <v>845.76</v>
      </c>
      <c r="C11" s="53">
        <f>VLOOKUP($A$1,'District Data as of Jan 2022'!$A$3:$E$320,'District Data as of Jan 2022'!D$1,FALSE)</f>
        <v>47.834000000000003</v>
      </c>
      <c r="D11" s="53">
        <f>VLOOKUP($A$1,'District Data as of Jan 2022'!$A$3:$E$320,'District Data as of Jan 2022'!E$1,FALSE)</f>
        <v>6.8029999999999999</v>
      </c>
      <c r="E11" s="24">
        <f>VLOOKUP($A$1,'3121% SY'!A3:I326,'3121% SY'!I$1,FALSE)</f>
        <v>0.26619999999999999</v>
      </c>
      <c r="F11" s="25">
        <f>D11*E11</f>
        <v>1.8109586</v>
      </c>
      <c r="G11" s="53">
        <f>VLOOKUP($A$1,'District Data as of Jan 2022'!$A$3:$F$320,'District Data as of Jan 2022'!F1,FALSE)</f>
        <v>0</v>
      </c>
      <c r="H11" s="25">
        <f>F11+C11+G11</f>
        <v>49.644958600000002</v>
      </c>
      <c r="I11" s="26">
        <f>IFERROR(B11/H11,0)</f>
        <v>17.036170919477811</v>
      </c>
      <c r="J11" s="28">
        <v>17</v>
      </c>
    </row>
    <row r="12" spans="1:15" ht="15" thickBot="1" x14ac:dyDescent="0.35">
      <c r="B12" s="21" t="s">
        <v>960</v>
      </c>
      <c r="C12" s="22"/>
      <c r="D12" s="22"/>
      <c r="E12" s="22"/>
      <c r="F12" s="22"/>
      <c r="G12" s="22"/>
      <c r="H12" s="22"/>
      <c r="I12" s="22"/>
      <c r="J12" s="29">
        <f>IF(I11&gt;J11,IF(I11&gt;25.23,25.23,I11),J11)</f>
        <v>17.036170919477811</v>
      </c>
    </row>
    <row r="13" spans="1:15" x14ac:dyDescent="0.3">
      <c r="M13" s="36"/>
    </row>
    <row r="14" spans="1:15" x14ac:dyDescent="0.3">
      <c r="I14" s="47" t="s">
        <v>964</v>
      </c>
      <c r="J14" t="s">
        <v>967</v>
      </c>
      <c r="K14" s="36"/>
      <c r="L14" s="36"/>
      <c r="M14" s="36"/>
    </row>
    <row r="15" spans="1:15" x14ac:dyDescent="0.3">
      <c r="G15" s="32" t="s">
        <v>966</v>
      </c>
      <c r="H15" s="51">
        <f>$B$11/J11</f>
        <v>49.750588235294117</v>
      </c>
      <c r="I15" s="46">
        <f>ROUND(H15*1.155,3)</f>
        <v>57.462000000000003</v>
      </c>
      <c r="J15" s="50">
        <f>ROUND(VLOOKUP($A$1,'District Data as of Jan 2022'!$A$3:$J$320,10,FALSE)*VLOOKUP($A$1,'District Data as of Jan 2022'!$A$3:$J$320,8,FALSE)*I15,2)+ROUND((I15*1000*12*1.02),2)+ROUND((VLOOKUP($A$1,'District Data as of Jan 2022'!$A$3:$J$320,9,FALSE)*VLOOKUP($A$1,'District Data as of Jan 2022'!$A$3:$J$320,7,FALSE)*I15)*0.2403,2)+ROUND((ROUND(VLOOKUP($A$1,'District Data as of Jan 2022'!$A$3:$J$320,10,FALSE)*VLOOKUP($A$1,'District Data as of Jan 2022'!$A$3:$J$320,8,FALSE)*I15,2)-ROUND(VLOOKUP($A$1,'District Data as of Jan 2022'!$A$3:$J$320,9,FALSE)*VLOOKUP($A$1,'District Data as of Jan 2022'!$A$3:$J$320,7,FALSE)*I15,2))*0.2339,2)</f>
        <v>5615985.8400000008</v>
      </c>
      <c r="K15" s="36"/>
      <c r="L15" s="33"/>
      <c r="M15" s="36"/>
      <c r="N15" s="36"/>
      <c r="O15" s="36"/>
    </row>
    <row r="16" spans="1:15" x14ac:dyDescent="0.3">
      <c r="G16" s="32" t="s">
        <v>968</v>
      </c>
      <c r="H16" s="51">
        <f>$B$11/J12</f>
        <v>49.64495860000001</v>
      </c>
      <c r="I16" s="46">
        <f>IF(H18&lt;0,ROUND(H16*1.155,3),I15)</f>
        <v>57.34</v>
      </c>
      <c r="J16" s="50">
        <f>ROUND(VLOOKUP($A$1,'District Data as of Jan 2022'!$A$3:$J$320,10,FALSE)*VLOOKUP($A$1,'District Data as of Jan 2022'!$A$3:$J$320,8,FALSE)*I16,2)+ROUND((I16*1000*12*1.02),2)+ROUND((VLOOKUP($A$1,'District Data as of Jan 2022'!$A$3:$J$320,9,FALSE)*VLOOKUP($A$1,'District Data as of Jan 2022'!$A$3:$J$320,7,FALSE)*I16)*0.2403,2)+ROUND((ROUND(VLOOKUP($A$1,'District Data as of Jan 2022'!$A$3:$J$320,10,FALSE)*VLOOKUP($A$1,'District Data as of Jan 2022'!$A$3:$J$320,8,FALSE)*I16,2)-ROUND(VLOOKUP($A$1,'District Data as of Jan 2022'!$A$3:$J$320,9,FALSE)*VLOOKUP($A$1,'District Data as of Jan 2022'!$A$3:$J$320,7,FALSE)*I16,2))*0.2339,2)</f>
        <v>5604062.2999999998</v>
      </c>
      <c r="K16" s="36"/>
      <c r="L16" s="36"/>
      <c r="M16" s="36"/>
      <c r="N16" s="33"/>
      <c r="O16" s="36"/>
    </row>
    <row r="17" spans="7:15" x14ac:dyDescent="0.3">
      <c r="K17" s="36"/>
      <c r="L17" s="36"/>
      <c r="M17" s="36"/>
      <c r="N17" s="36"/>
    </row>
    <row r="18" spans="7:15" ht="15" thickBot="1" x14ac:dyDescent="0.35">
      <c r="G18" s="32" t="s">
        <v>969</v>
      </c>
      <c r="H18" s="52">
        <f>IF(J12&gt;17,H11-H15,0)</f>
        <v>-0.10562963529411462</v>
      </c>
      <c r="I18" s="32" t="s">
        <v>970</v>
      </c>
      <c r="J18" s="49">
        <f>J16-J15</f>
        <v>-11923.540000000969</v>
      </c>
      <c r="K18" s="33"/>
      <c r="L18" s="33"/>
      <c r="M18" s="33"/>
      <c r="N18" s="36"/>
    </row>
    <row r="19" spans="7:15" ht="15" thickTop="1" x14ac:dyDescent="0.3">
      <c r="H19" s="46"/>
      <c r="I19" s="51"/>
      <c r="M19" s="36"/>
      <c r="N19" s="33"/>
    </row>
    <row r="20" spans="7:15" x14ac:dyDescent="0.3">
      <c r="H20" s="51"/>
    </row>
    <row r="21" spans="7:15" x14ac:dyDescent="0.3">
      <c r="H21" s="33"/>
      <c r="O21" s="36"/>
    </row>
    <row r="26" spans="7:15" x14ac:dyDescent="0.3">
      <c r="J26" s="36"/>
    </row>
    <row r="28" spans="7:15" x14ac:dyDescent="0.3">
      <c r="J28" s="36"/>
    </row>
    <row r="29" spans="7:15" x14ac:dyDescent="0.3">
      <c r="J29" s="36"/>
    </row>
    <row r="30" spans="7:15" x14ac:dyDescent="0.3">
      <c r="J30" s="48"/>
    </row>
    <row r="31" spans="7:15" x14ac:dyDescent="0.3">
      <c r="J31" s="36"/>
    </row>
    <row r="32" spans="7:15" x14ac:dyDescent="0.3">
      <c r="J32" s="33"/>
    </row>
    <row r="37" spans="2:2" x14ac:dyDescent="0.3">
      <c r="B37" t="s">
        <v>1012</v>
      </c>
    </row>
  </sheetData>
  <sheetProtection formatCells="0" formatColumns="0" formatRows="0"/>
  <mergeCells count="1">
    <mergeCell ref="B1:J1"/>
  </mergeCells>
  <pageMargins left="0.25" right="0.25" top="0.75" bottom="0.75" header="0.3" footer="0.3"/>
  <pageSetup scale="77" orientation="landscape" r:id="rId1"/>
  <colBreaks count="1" manualBreakCount="1">
    <brk id="14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'3121% SY'!$B$3:$B$325</xm:f>
          </x14:formula1>
          <xm:sqref>B6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O37"/>
  <sheetViews>
    <sheetView zoomScaleNormal="100" workbookViewId="0"/>
  </sheetViews>
  <sheetFormatPr defaultRowHeight="14.4" x14ac:dyDescent="0.3"/>
  <cols>
    <col min="1" max="1" width="6" bestFit="1" customWidth="1"/>
    <col min="2" max="2" width="30" customWidth="1"/>
    <col min="3" max="3" width="16.109375" customWidth="1"/>
    <col min="4" max="4" width="13.109375" customWidth="1"/>
    <col min="5" max="5" width="12" customWidth="1"/>
    <col min="6" max="6" width="20.33203125" customWidth="1"/>
    <col min="7" max="7" width="15.44140625" customWidth="1"/>
    <col min="8" max="8" width="17.44140625" customWidth="1"/>
    <col min="9" max="9" width="20.5546875" customWidth="1"/>
    <col min="10" max="10" width="21.5546875" customWidth="1"/>
    <col min="11" max="12" width="15.109375" customWidth="1"/>
    <col min="13" max="13" width="15.5546875" customWidth="1"/>
    <col min="14" max="14" width="15.33203125" bestFit="1" customWidth="1"/>
    <col min="15" max="15" width="13" customWidth="1"/>
    <col min="16" max="16" width="11.5546875" customWidth="1"/>
    <col min="17" max="17" width="9.5546875" bestFit="1" customWidth="1"/>
    <col min="18" max="18" width="11.44140625" customWidth="1"/>
    <col min="19" max="19" width="12.109375" customWidth="1"/>
    <col min="20" max="20" width="14.6640625" customWidth="1"/>
    <col min="21" max="21" width="12.6640625" customWidth="1"/>
    <col min="22" max="22" width="14.88671875" customWidth="1"/>
    <col min="23" max="23" width="16.44140625" customWidth="1"/>
    <col min="24" max="24" width="14.44140625" customWidth="1"/>
    <col min="25" max="25" width="21.88671875" customWidth="1"/>
  </cols>
  <sheetData>
    <row r="1" spans="1:15" ht="23.4" x14ac:dyDescent="0.45">
      <c r="A1" s="23" t="str">
        <f>VLOOKUP(B6,'3121% SY'!$B$3:$C$325,2,FALSE)</f>
        <v>14005</v>
      </c>
      <c r="B1" s="58" t="s">
        <v>987</v>
      </c>
      <c r="C1" s="58"/>
      <c r="D1" s="58"/>
      <c r="E1" s="58"/>
      <c r="F1" s="58"/>
      <c r="G1" s="58"/>
      <c r="H1" s="58"/>
      <c r="I1" s="58"/>
      <c r="J1" s="58"/>
    </row>
    <row r="2" spans="1:15" s="19" customFormat="1" ht="21.75" customHeight="1" x14ac:dyDescent="0.45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5" ht="21" x14ac:dyDescent="0.4">
      <c r="B3" s="10" t="s">
        <v>984</v>
      </c>
    </row>
    <row r="4" spans="1:15" ht="15" customHeight="1" x14ac:dyDescent="0.4">
      <c r="B4" s="10"/>
    </row>
    <row r="5" spans="1:15" ht="15" customHeight="1" x14ac:dyDescent="0.3">
      <c r="B5" s="9" t="s">
        <v>918</v>
      </c>
    </row>
    <row r="6" spans="1:15" ht="26.25" customHeight="1" x14ac:dyDescent="0.3">
      <c r="B6" s="20" t="s">
        <v>375</v>
      </c>
      <c r="C6" s="37" t="s">
        <v>961</v>
      </c>
    </row>
    <row r="7" spans="1:15" ht="15.6" x14ac:dyDescent="0.3">
      <c r="B7" s="9" t="s">
        <v>985</v>
      </c>
    </row>
    <row r="8" spans="1:15" x14ac:dyDescent="0.3">
      <c r="C8" s="3"/>
      <c r="D8" s="3"/>
      <c r="E8" s="2"/>
      <c r="F8" s="2"/>
      <c r="G8" s="2"/>
      <c r="H8" s="2"/>
      <c r="I8" s="1"/>
    </row>
    <row r="9" spans="1:15" ht="15.6" x14ac:dyDescent="0.3">
      <c r="B9" s="9" t="s">
        <v>9</v>
      </c>
    </row>
    <row r="10" spans="1:15" ht="28.8" x14ac:dyDescent="0.3">
      <c r="B10" s="4" t="s">
        <v>917</v>
      </c>
      <c r="C10" s="4" t="s">
        <v>4</v>
      </c>
      <c r="D10" s="4" t="s">
        <v>7</v>
      </c>
      <c r="E10" s="5">
        <v>31.21</v>
      </c>
      <c r="F10" s="4" t="s">
        <v>10</v>
      </c>
      <c r="G10" s="4" t="s">
        <v>986</v>
      </c>
      <c r="H10" s="4" t="s">
        <v>8</v>
      </c>
      <c r="I10" s="4" t="s">
        <v>6</v>
      </c>
      <c r="J10" s="4" t="s">
        <v>5</v>
      </c>
    </row>
    <row r="11" spans="1:15" ht="15" thickBot="1" x14ac:dyDescent="0.35">
      <c r="B11" s="27">
        <f>VLOOKUP($A$1,'District Data as of Jan 2022'!$A$3:$E$320,'District Data as of Jan 2022'!C$1,FALSE)</f>
        <v>845.76</v>
      </c>
      <c r="C11" s="53">
        <f>VLOOKUP($A$1,'District Data as of Jan 2022'!$A$3:$E$320,'District Data as of Jan 2022'!D$1,FALSE)</f>
        <v>47.834000000000003</v>
      </c>
      <c r="D11" s="53">
        <f>VLOOKUP($A$1,'District Data as of Jan 2022'!$A$3:$E$320,'District Data as of Jan 2022'!E$1,FALSE)</f>
        <v>6.8029999999999999</v>
      </c>
      <c r="E11" s="24">
        <f>VLOOKUP($A$1,'3121% SY'!A3:H326,'3121% SY'!H$1,FALSE)</f>
        <v>0.26559999999999995</v>
      </c>
      <c r="F11" s="25">
        <f>D11*E11</f>
        <v>1.8068767999999997</v>
      </c>
      <c r="G11" s="53">
        <f>VLOOKUP($A$1,'District Data as of Jan 2022'!$A$3:$F$320,'District Data as of Jan 2022'!F1,FALSE)</f>
        <v>0</v>
      </c>
      <c r="H11" s="25">
        <f>F11+C11+G11</f>
        <v>49.640876800000001</v>
      </c>
      <c r="I11" s="26">
        <f>IFERROR(B11/H11,0)</f>
        <v>17.037571745710984</v>
      </c>
      <c r="J11" s="28">
        <v>17</v>
      </c>
    </row>
    <row r="12" spans="1:15" ht="15" thickBot="1" x14ac:dyDescent="0.35">
      <c r="B12" s="21" t="s">
        <v>960</v>
      </c>
      <c r="C12" s="22"/>
      <c r="D12" s="22"/>
      <c r="E12" s="22"/>
      <c r="F12" s="22"/>
      <c r="G12" s="22"/>
      <c r="H12" s="22"/>
      <c r="I12" s="22"/>
      <c r="J12" s="29">
        <f>IF(I11&gt;J11,IF(I11&gt;25.23,25.23,I11),J11)</f>
        <v>17.037571745710984</v>
      </c>
    </row>
    <row r="13" spans="1:15" x14ac:dyDescent="0.3">
      <c r="M13" s="36"/>
    </row>
    <row r="14" spans="1:15" x14ac:dyDescent="0.3">
      <c r="I14" s="47" t="s">
        <v>964</v>
      </c>
      <c r="J14" t="s">
        <v>967</v>
      </c>
      <c r="K14" s="36"/>
      <c r="L14" s="36"/>
      <c r="M14" s="36"/>
    </row>
    <row r="15" spans="1:15" x14ac:dyDescent="0.3">
      <c r="G15" s="32" t="s">
        <v>966</v>
      </c>
      <c r="H15" s="51">
        <f>$B$11/J11</f>
        <v>49.750588235294117</v>
      </c>
      <c r="I15" s="46">
        <f>ROUND(H15*1.155,3)</f>
        <v>57.462000000000003</v>
      </c>
      <c r="J15" s="50">
        <f>ROUND(VLOOKUP($A$1,'District Data as of Jan 2022'!$A$3:$J$320,10,FALSE)*VLOOKUP($A$1,'District Data as of Jan 2022'!$A$3:$J$320,8,FALSE)*I15,2)+ROUND((I15*3892+I15*8076*1.02),2)+ROUND((VLOOKUP($A$1,'District Data as of Jan 2022'!$A$3:$J$320,9,FALSE)*VLOOKUP($A$1,'District Data as of Jan 2022'!$A$3:$J$320,7,FALSE)*I15)*0.238,2)+ROUND((ROUND(VLOOKUP($A$1,'District Data as of Jan 2022'!$A$3:$J$320,10,FALSE)*VLOOKUP($A$1,'District Data as of Jan 2022'!$A$3:$J$320,8,FALSE)*I15,2)-ROUND(VLOOKUP($A$1,'District Data as of Jan 2022'!$A$3:$J$320,9,FALSE)*VLOOKUP($A$1,'District Data as of Jan 2022'!$A$3:$J$320,7,FALSE)*I15,2))*0.2316,2)</f>
        <v>5600526.54</v>
      </c>
      <c r="K15" s="36"/>
      <c r="L15" s="33"/>
      <c r="M15" s="36"/>
      <c r="N15" s="36"/>
      <c r="O15" s="36"/>
    </row>
    <row r="16" spans="1:15" x14ac:dyDescent="0.3">
      <c r="G16" s="32" t="s">
        <v>968</v>
      </c>
      <c r="H16" s="51">
        <f>$B$11/J12</f>
        <v>49.640876800000008</v>
      </c>
      <c r="I16" s="46">
        <f>IF(H18&lt;0,ROUND(H16*1.155,3),I15)</f>
        <v>57.335000000000001</v>
      </c>
      <c r="J16" s="50">
        <f>ROUND(VLOOKUP($A$1,'District Data as of Jan 2022'!$A$3:$J$320,10,FALSE)*VLOOKUP($A$1,'District Data as of Jan 2022'!$A$3:$J$320,8,FALSE)*I16,2)+ROUND((I16*3892+I16*8076*1.02),2)+ROUND((VLOOKUP($A$1,'District Data as of Jan 2022'!$A$3:$J$320,9,FALSE)*VLOOKUP($A$1,'District Data as of Jan 2022'!$A$3:$J$320,7,FALSE)*I16)*0.238,2)+ROUND((ROUND(VLOOKUP($A$1,'District Data as of Jan 2022'!$A$3:$J$320,10,FALSE)*VLOOKUP($A$1,'District Data as of Jan 2022'!$A$3:$J$320,8,FALSE)*I16,2)-ROUND(VLOOKUP($A$1,'District Data as of Jan 2022'!$A$3:$J$320,9,FALSE)*VLOOKUP($A$1,'District Data as of Jan 2022'!$A$3:$J$320,7,FALSE)*I16,2))*0.2316,2)</f>
        <v>5588148.5099999998</v>
      </c>
      <c r="K16" s="36"/>
      <c r="L16" s="36"/>
      <c r="M16" s="36"/>
      <c r="N16" s="33"/>
      <c r="O16" s="36"/>
    </row>
    <row r="17" spans="7:15" x14ac:dyDescent="0.3">
      <c r="K17" s="36"/>
      <c r="L17" s="36"/>
      <c r="M17" s="36"/>
      <c r="N17" s="36"/>
    </row>
    <row r="18" spans="7:15" ht="15" thickBot="1" x14ac:dyDescent="0.35">
      <c r="G18" s="32" t="s">
        <v>969</v>
      </c>
      <c r="H18" s="52">
        <f>IF(J12&gt;17,H11-H15,0)</f>
        <v>-0.1097114352941162</v>
      </c>
      <c r="I18" s="32" t="s">
        <v>970</v>
      </c>
      <c r="J18" s="49">
        <f>J16-J15</f>
        <v>-12378.030000000261</v>
      </c>
      <c r="K18" s="33"/>
      <c r="L18" s="33"/>
      <c r="M18" s="33"/>
      <c r="N18" s="36"/>
    </row>
    <row r="19" spans="7:15" ht="15" thickTop="1" x14ac:dyDescent="0.3">
      <c r="H19" s="46"/>
      <c r="I19" s="51"/>
      <c r="M19" s="36"/>
      <c r="N19" s="33"/>
    </row>
    <row r="20" spans="7:15" x14ac:dyDescent="0.3">
      <c r="H20" s="51"/>
    </row>
    <row r="21" spans="7:15" x14ac:dyDescent="0.3">
      <c r="H21" s="33"/>
      <c r="O21" s="36"/>
    </row>
    <row r="26" spans="7:15" x14ac:dyDescent="0.3">
      <c r="J26" s="36"/>
    </row>
    <row r="28" spans="7:15" x14ac:dyDescent="0.3">
      <c r="J28" s="36"/>
    </row>
    <row r="29" spans="7:15" x14ac:dyDescent="0.3">
      <c r="J29" s="36"/>
    </row>
    <row r="30" spans="7:15" x14ac:dyDescent="0.3">
      <c r="J30" s="48"/>
    </row>
    <row r="31" spans="7:15" x14ac:dyDescent="0.3">
      <c r="J31" s="36"/>
    </row>
    <row r="32" spans="7:15" x14ac:dyDescent="0.3">
      <c r="J32" s="33"/>
    </row>
    <row r="37" spans="2:2" x14ac:dyDescent="0.3">
      <c r="B37" t="s">
        <v>975</v>
      </c>
    </row>
  </sheetData>
  <sheetProtection formatCells="0" formatColumns="0" formatRows="0"/>
  <mergeCells count="1">
    <mergeCell ref="B1:J1"/>
  </mergeCells>
  <pageMargins left="0.25" right="0.25" top="0.75" bottom="0.75" header="0.3" footer="0.3"/>
  <pageSetup scale="77" orientation="landscape" r:id="rId1"/>
  <colBreaks count="1" manualBreakCount="1">
    <brk id="14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'3121% SY'!$B$3:$B$325</xm:f>
          </x14:formula1>
          <xm:sqref>B6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L37"/>
  <sheetViews>
    <sheetView zoomScaleNormal="100" workbookViewId="0"/>
  </sheetViews>
  <sheetFormatPr defaultRowHeight="14.4" x14ac:dyDescent="0.3"/>
  <cols>
    <col min="1" max="1" width="6" bestFit="1" customWidth="1"/>
    <col min="2" max="2" width="30" customWidth="1"/>
    <col min="3" max="3" width="16.109375" customWidth="1"/>
    <col min="4" max="4" width="13.109375" customWidth="1"/>
    <col min="5" max="5" width="12" customWidth="1"/>
    <col min="6" max="6" width="20.33203125" customWidth="1"/>
    <col min="7" max="7" width="17.44140625" customWidth="1"/>
    <col min="8" max="8" width="20.5546875" customWidth="1"/>
    <col min="9" max="9" width="21.5546875" customWidth="1"/>
    <col min="10" max="10" width="15.109375" customWidth="1"/>
    <col min="11" max="11" width="15.5546875" customWidth="1"/>
    <col min="12" max="12" width="12" customWidth="1"/>
    <col min="13" max="13" width="13" customWidth="1"/>
    <col min="14" max="14" width="11.5546875" customWidth="1"/>
    <col min="15" max="15" width="9.5546875" bestFit="1" customWidth="1"/>
    <col min="16" max="16" width="11.44140625" customWidth="1"/>
    <col min="17" max="17" width="12.109375" customWidth="1"/>
    <col min="18" max="18" width="14.6640625" customWidth="1"/>
    <col min="19" max="19" width="12.6640625" customWidth="1"/>
    <col min="20" max="20" width="14.88671875" customWidth="1"/>
    <col min="21" max="21" width="16.44140625" customWidth="1"/>
    <col min="22" max="22" width="14.44140625" customWidth="1"/>
    <col min="23" max="23" width="21.88671875" customWidth="1"/>
  </cols>
  <sheetData>
    <row r="1" spans="1:12" ht="23.4" x14ac:dyDescent="0.45">
      <c r="A1" s="23" t="str">
        <f>VLOOKUP(B6,'3121% SY'!$B$3:$C$325,2,FALSE)</f>
        <v>14005</v>
      </c>
      <c r="B1" s="58" t="s">
        <v>998</v>
      </c>
      <c r="C1" s="58"/>
      <c r="D1" s="58"/>
      <c r="E1" s="58"/>
      <c r="F1" s="58"/>
      <c r="G1" s="58"/>
      <c r="H1" s="58"/>
      <c r="I1" s="58"/>
    </row>
    <row r="2" spans="1:12" s="19" customFormat="1" ht="21.75" customHeight="1" x14ac:dyDescent="0.45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1" x14ac:dyDescent="0.4">
      <c r="B3" s="10" t="s">
        <v>999</v>
      </c>
    </row>
    <row r="4" spans="1:12" ht="15" customHeight="1" x14ac:dyDescent="0.4">
      <c r="B4" s="10"/>
    </row>
    <row r="5" spans="1:12" ht="15" customHeight="1" x14ac:dyDescent="0.3">
      <c r="B5" s="9" t="s">
        <v>918</v>
      </c>
    </row>
    <row r="6" spans="1:12" ht="26.25" customHeight="1" x14ac:dyDescent="0.3">
      <c r="B6" s="20" t="s">
        <v>375</v>
      </c>
      <c r="C6" s="37" t="s">
        <v>961</v>
      </c>
    </row>
    <row r="7" spans="1:12" ht="15.6" x14ac:dyDescent="0.3">
      <c r="B7" s="9" t="s">
        <v>1000</v>
      </c>
    </row>
    <row r="8" spans="1:12" x14ac:dyDescent="0.3">
      <c r="C8" s="3"/>
      <c r="D8" s="3"/>
      <c r="E8" s="2"/>
      <c r="F8" s="2"/>
      <c r="G8" s="2"/>
      <c r="H8" s="1"/>
    </row>
    <row r="9" spans="1:12" ht="15.6" x14ac:dyDescent="0.3">
      <c r="B9" s="9" t="s">
        <v>9</v>
      </c>
    </row>
    <row r="10" spans="1:12" ht="28.8" x14ac:dyDescent="0.3">
      <c r="B10" s="4" t="s">
        <v>917</v>
      </c>
      <c r="C10" s="4" t="s">
        <v>4</v>
      </c>
      <c r="D10" s="4" t="s">
        <v>7</v>
      </c>
      <c r="E10" s="5">
        <v>31.21</v>
      </c>
      <c r="F10" s="4" t="s">
        <v>10</v>
      </c>
      <c r="G10" s="4" t="s">
        <v>8</v>
      </c>
      <c r="H10" s="4" t="s">
        <v>6</v>
      </c>
      <c r="I10" s="4" t="s">
        <v>5</v>
      </c>
    </row>
    <row r="11" spans="1:12" ht="15" thickBot="1" x14ac:dyDescent="0.35">
      <c r="B11" s="27">
        <f>VLOOKUP($A$1,'District Data as of Jan 2022'!$A$3:$E$320,'District Data as of Jan 2022'!C$1,FALSE)</f>
        <v>845.76</v>
      </c>
      <c r="C11" s="27">
        <f>VLOOKUP($A$1,'District Data as of Jan 2022'!$A$3:$E$320,'District Data as of Jan 2022'!D$1,FALSE)</f>
        <v>47.834000000000003</v>
      </c>
      <c r="D11" s="27">
        <f>VLOOKUP($A$1,'District Data as of Jan 2022'!$A$3:$E$320,'District Data as of Jan 2022'!E$1,FALSE)</f>
        <v>6.8029999999999999</v>
      </c>
      <c r="E11" s="24">
        <f>VLOOKUP($A$1,'3121% SY'!A3:G320,'3121% SY'!G$1,FALSE)</f>
        <v>0.247</v>
      </c>
      <c r="F11" s="25">
        <f>D11*E11</f>
        <v>1.6803409999999999</v>
      </c>
      <c r="G11" s="25">
        <f>F11+C11</f>
        <v>49.514341000000002</v>
      </c>
      <c r="H11" s="26">
        <f>IFERROR(B11/G11,0)</f>
        <v>17.081111914626916</v>
      </c>
      <c r="I11" s="28">
        <v>17</v>
      </c>
    </row>
    <row r="12" spans="1:12" ht="15" thickBot="1" x14ac:dyDescent="0.35">
      <c r="B12" s="21" t="s">
        <v>960</v>
      </c>
      <c r="C12" s="22"/>
      <c r="D12" s="22"/>
      <c r="E12" s="22"/>
      <c r="F12" s="22"/>
      <c r="G12" s="22"/>
      <c r="H12" s="22"/>
      <c r="I12" s="29">
        <f>IF(H11&gt;I11,IF(H11&gt;25.23,25.23,H11),I11)</f>
        <v>17.081111914626916</v>
      </c>
    </row>
    <row r="13" spans="1:12" x14ac:dyDescent="0.3">
      <c r="K13" s="36"/>
    </row>
    <row r="14" spans="1:12" x14ac:dyDescent="0.3">
      <c r="H14" s="47" t="s">
        <v>964</v>
      </c>
      <c r="I14" t="s">
        <v>967</v>
      </c>
      <c r="J14" s="36"/>
      <c r="K14" s="36"/>
    </row>
    <row r="15" spans="1:12" x14ac:dyDescent="0.3">
      <c r="F15" s="32" t="s">
        <v>966</v>
      </c>
      <c r="G15" s="51">
        <f>$B$11/I11</f>
        <v>49.750588235294117</v>
      </c>
      <c r="H15" s="46">
        <f>ROUND(G15*1.155,3)</f>
        <v>57.462000000000003</v>
      </c>
      <c r="I15" s="50">
        <f>(VLOOKUP($A$1,'District Data as of Jan 2022'!$A$3:$J$320,8,FALSE)*VLOOKUP($A$1,'District Data as of Jan 2022'!$A$3:$J$320,10,FALSE)*H15)+(H15*10127.64)+(((VLOOKUP($A$1,'District Data as of Jan 2022'!$A$3:$J$320,8,FALSE)*VLOOKUP($A$1,'District Data as of Jan 2022'!$A$3:$J$320,10,FALSE)*H15)-VLOOKUP($A$1,'District Data as of Jan 2022'!$A$3:$J$320,7,FALSE)*VLOOKUP($A$1,'District Data as of Jan 2022'!$A$3:$J$320,9,FALSE)*H15)*0.2306)+((VLOOKUP($A$1,'District Data as of Jan 2022'!$A$3:$J$320,7,FALSE)*VLOOKUP($A$1,'District Data as of Jan 2022'!$A$3:$J$320,9,FALSE)*H15)*0.237)</f>
        <v>5481533.2573643997</v>
      </c>
      <c r="J15" s="33"/>
      <c r="K15" s="36"/>
    </row>
    <row r="16" spans="1:12" x14ac:dyDescent="0.3">
      <c r="F16" s="32" t="s">
        <v>968</v>
      </c>
      <c r="G16" s="51">
        <f>$B$11/I12</f>
        <v>49.514340999999995</v>
      </c>
      <c r="H16" s="46">
        <f>IF(G18&lt;0,ROUND(G16*1.155,3),H15)</f>
        <v>57.189</v>
      </c>
      <c r="I16" s="50">
        <f>(VLOOKUP($A$1,'District Data as of Jan 2022'!$A$3:$J$320,8,FALSE)*VLOOKUP($A$1,'District Data as of Jan 2022'!$A$3:$J$320,10,FALSE)*H16)+(H16*10127.64)+(((VLOOKUP($A$1,'District Data as of Jan 2022'!$A$3:$J$320,8,FALSE)*VLOOKUP($A$1,'District Data as of Jan 2022'!$A$3:$J$320,10,FALSE)*H16)-VLOOKUP($A$1,'District Data as of Jan 2022'!$A$3:$J$320,7,FALSE)*VLOOKUP($A$1,'District Data as of Jan 2022'!$A$3:$J$320,9,FALSE)*H16)*0.2306)+((VLOOKUP($A$1,'District Data as of Jan 2022'!$A$3:$J$320,7,FALSE)*VLOOKUP($A$1,'District Data as of Jan 2022'!$A$3:$J$320,9,FALSE)*H16)*0.237)</f>
        <v>5455490.6800218001</v>
      </c>
      <c r="J16" s="36"/>
      <c r="K16" s="36"/>
    </row>
    <row r="17" spans="6:11" x14ac:dyDescent="0.3">
      <c r="J17" s="36"/>
      <c r="K17" s="36"/>
    </row>
    <row r="18" spans="6:11" ht="15" thickBot="1" x14ac:dyDescent="0.35">
      <c r="F18" s="32" t="s">
        <v>969</v>
      </c>
      <c r="G18" s="52">
        <f>IF(I12&gt;17,G11-G15,0)</f>
        <v>-0.2362472352941154</v>
      </c>
      <c r="H18" s="32" t="s">
        <v>970</v>
      </c>
      <c r="I18" s="49">
        <f>I16-I15</f>
        <v>-26042.57734259963</v>
      </c>
      <c r="J18" s="33"/>
      <c r="K18" s="33"/>
    </row>
    <row r="19" spans="6:11" ht="15" thickTop="1" x14ac:dyDescent="0.3">
      <c r="G19" s="46"/>
      <c r="H19" s="51"/>
      <c r="K19" s="36"/>
    </row>
    <row r="20" spans="6:11" x14ac:dyDescent="0.3">
      <c r="G20" s="51"/>
    </row>
    <row r="21" spans="6:11" x14ac:dyDescent="0.3">
      <c r="G21" s="33"/>
    </row>
    <row r="26" spans="6:11" x14ac:dyDescent="0.3">
      <c r="I26" s="36"/>
    </row>
    <row r="28" spans="6:11" x14ac:dyDescent="0.3">
      <c r="I28" s="36"/>
    </row>
    <row r="29" spans="6:11" x14ac:dyDescent="0.3">
      <c r="I29" s="36"/>
    </row>
    <row r="30" spans="6:11" x14ac:dyDescent="0.3">
      <c r="I30" s="48"/>
    </row>
    <row r="31" spans="6:11" x14ac:dyDescent="0.3">
      <c r="I31" s="36"/>
    </row>
    <row r="32" spans="6:11" x14ac:dyDescent="0.3">
      <c r="I32" s="33"/>
    </row>
    <row r="37" spans="2:2" x14ac:dyDescent="0.3">
      <c r="B37" t="s">
        <v>1001</v>
      </c>
    </row>
  </sheetData>
  <sheetProtection formatCells="0" formatColumns="0" formatRows="0"/>
  <mergeCells count="1">
    <mergeCell ref="B1:I1"/>
  </mergeCells>
  <pageMargins left="0.25" right="0.25" top="0.75" bottom="0.75" header="0.3" footer="0.3"/>
  <pageSetup scale="85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'3121% SY'!$B$3:$B$325</xm:f>
          </x14:formula1>
          <xm:sqref>B6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L15"/>
  <sheetViews>
    <sheetView zoomScaleNormal="100" workbookViewId="0"/>
  </sheetViews>
  <sheetFormatPr defaultRowHeight="14.4" x14ac:dyDescent="0.3"/>
  <cols>
    <col min="2" max="2" width="17.109375" customWidth="1"/>
    <col min="3" max="3" width="12.109375" customWidth="1"/>
    <col min="4" max="4" width="13.109375" customWidth="1"/>
    <col min="5" max="5" width="12" customWidth="1"/>
    <col min="6" max="6" width="12.6640625" customWidth="1"/>
    <col min="7" max="7" width="12.44140625" customWidth="1"/>
    <col min="8" max="8" width="15.109375" customWidth="1"/>
    <col min="9" max="9" width="14" customWidth="1"/>
    <col min="10" max="10" width="15.109375" customWidth="1"/>
    <col min="11" max="11" width="15.5546875" customWidth="1"/>
    <col min="12" max="12" width="12" customWidth="1"/>
    <col min="13" max="13" width="13" customWidth="1"/>
    <col min="14" max="14" width="11.5546875" customWidth="1"/>
    <col min="15" max="15" width="9.5546875" bestFit="1" customWidth="1"/>
    <col min="16" max="16" width="11.44140625" customWidth="1"/>
    <col min="17" max="17" width="12.109375" customWidth="1"/>
    <col min="18" max="18" width="14.6640625" customWidth="1"/>
    <col min="19" max="19" width="12.6640625" customWidth="1"/>
    <col min="20" max="20" width="14.88671875" customWidth="1"/>
    <col min="21" max="21" width="16.44140625" customWidth="1"/>
    <col min="22" max="22" width="14.44140625" customWidth="1"/>
    <col min="23" max="23" width="21.88671875" customWidth="1"/>
  </cols>
  <sheetData>
    <row r="1" spans="1:12" ht="23.4" x14ac:dyDescent="0.45">
      <c r="A1" s="23" t="str">
        <f>VLOOKUP(B6,'3121% SY'!$B$3:$C$325,2,FALSE)</f>
        <v>14005</v>
      </c>
      <c r="B1" s="59" t="s">
        <v>920</v>
      </c>
      <c r="C1" s="59"/>
      <c r="D1" s="59"/>
      <c r="E1" s="59"/>
      <c r="F1" s="59"/>
      <c r="G1" s="59"/>
      <c r="H1" s="59"/>
      <c r="I1" s="59"/>
      <c r="J1" s="59"/>
    </row>
    <row r="2" spans="1:12" s="19" customFormat="1" ht="21.75" customHeight="1" x14ac:dyDescent="0.45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1" x14ac:dyDescent="0.4">
      <c r="B3" s="10" t="s">
        <v>611</v>
      </c>
    </row>
    <row r="4" spans="1:12" ht="15" customHeight="1" x14ac:dyDescent="0.4">
      <c r="B4" s="10"/>
    </row>
    <row r="5" spans="1:12" ht="15" customHeight="1" x14ac:dyDescent="0.3">
      <c r="B5" s="9" t="s">
        <v>918</v>
      </c>
    </row>
    <row r="6" spans="1:12" ht="26.25" customHeight="1" x14ac:dyDescent="0.3">
      <c r="B6" s="20" t="s">
        <v>375</v>
      </c>
    </row>
    <row r="7" spans="1:12" ht="15.6" x14ac:dyDescent="0.3">
      <c r="B7" s="9" t="s">
        <v>919</v>
      </c>
    </row>
    <row r="8" spans="1:12" x14ac:dyDescent="0.3">
      <c r="C8" s="3"/>
      <c r="D8" s="3"/>
      <c r="E8" s="2"/>
      <c r="F8" s="2"/>
      <c r="G8" s="2"/>
      <c r="H8" s="1"/>
    </row>
    <row r="9" spans="1:12" ht="15.6" x14ac:dyDescent="0.3">
      <c r="B9" s="9" t="s">
        <v>9</v>
      </c>
    </row>
    <row r="10" spans="1:12" ht="31.5" customHeight="1" x14ac:dyDescent="0.3">
      <c r="B10" s="4" t="s">
        <v>917</v>
      </c>
      <c r="C10" s="4" t="s">
        <v>4</v>
      </c>
      <c r="D10" s="4" t="s">
        <v>7</v>
      </c>
      <c r="E10" s="5">
        <v>31.21</v>
      </c>
      <c r="F10" s="4" t="s">
        <v>10</v>
      </c>
      <c r="G10" s="4" t="s">
        <v>8</v>
      </c>
      <c r="H10" s="4" t="s">
        <v>6</v>
      </c>
      <c r="I10" s="4" t="s">
        <v>5</v>
      </c>
    </row>
    <row r="11" spans="1:12" ht="15" thickBot="1" x14ac:dyDescent="0.35">
      <c r="B11" s="27">
        <f>VLOOKUP($A$1,'District Data as of Jan 2022'!$A$3:$E$319,'District Data as of Jan 2022'!C$1,FALSE)</f>
        <v>845.76</v>
      </c>
      <c r="C11" s="27">
        <f>VLOOKUP($A$1,'District Data as of Jan 2022'!$A$3:$E$319,'District Data as of Jan 2022'!D$1,FALSE)</f>
        <v>47.834000000000003</v>
      </c>
      <c r="D11" s="27">
        <f>VLOOKUP($A$1,'District Data as of Jan 2022'!$A$3:$E$319,'District Data as of Jan 2022'!E$1,FALSE)</f>
        <v>6.8029999999999999</v>
      </c>
      <c r="E11" s="24">
        <f>VLOOKUP($A$1,'3121% SY'!$C$3:$F$325,4,FALSE)</f>
        <v>0.24429999999999996</v>
      </c>
      <c r="F11" s="25">
        <f>D11*E11</f>
        <v>1.6619728999999996</v>
      </c>
      <c r="G11" s="25">
        <f>F11+C11</f>
        <v>49.495972900000005</v>
      </c>
      <c r="H11" s="26">
        <f>IFERROR(B11/G11,0)</f>
        <v>17.087450765110628</v>
      </c>
      <c r="I11" s="28">
        <v>17</v>
      </c>
    </row>
    <row r="12" spans="1:12" ht="15" thickBot="1" x14ac:dyDescent="0.35">
      <c r="B12" s="21" t="s">
        <v>928</v>
      </c>
      <c r="C12" s="22"/>
      <c r="D12" s="22"/>
      <c r="E12" s="22"/>
      <c r="F12" s="22"/>
      <c r="G12" s="22"/>
      <c r="H12" s="22"/>
      <c r="I12" s="29">
        <f>IF(H11&gt;I11,IF(H11&gt;25.23,25.23,H11),I11)</f>
        <v>17.087450765110628</v>
      </c>
    </row>
    <row r="14" spans="1:12" x14ac:dyDescent="0.3">
      <c r="F14" s="32" t="s">
        <v>948</v>
      </c>
      <c r="G14" s="33">
        <f>IF(H11&gt;I11,B11/I11,0)</f>
        <v>49.750588235294117</v>
      </c>
    </row>
    <row r="15" spans="1:12" x14ac:dyDescent="0.3">
      <c r="F15" s="32" t="s">
        <v>947</v>
      </c>
      <c r="G15" s="34">
        <f>IF(G14&gt;0,G14-G11,0)</f>
        <v>0.25461533529411184</v>
      </c>
    </row>
  </sheetData>
  <sheetProtection formatCells="0" formatColumns="0" formatRows="0"/>
  <mergeCells count="1">
    <mergeCell ref="B1:J1"/>
  </mergeCells>
  <pageMargins left="0.7" right="0.7" top="0.75" bottom="0.75" header="0.3" footer="0.3"/>
  <pageSetup scale="88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'3121% SY'!$B$3:$B$325</xm:f>
          </x14:formula1>
          <xm:sqref>B6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24"/>
  <sheetViews>
    <sheetView zoomScaleNormal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RowHeight="14.4" x14ac:dyDescent="0.3"/>
  <cols>
    <col min="2" max="2" width="13.6640625" customWidth="1"/>
    <col min="3" max="3" width="14" customWidth="1"/>
    <col min="4" max="4" width="12.44140625" customWidth="1"/>
    <col min="5" max="5" width="12" customWidth="1"/>
    <col min="6" max="6" width="9.109375" customWidth="1"/>
    <col min="7" max="8" width="7" hidden="1" customWidth="1"/>
    <col min="9" max="10" width="9.33203125" hidden="1" customWidth="1"/>
    <col min="11" max="12" width="9.109375" style="38" hidden="1" customWidth="1"/>
    <col min="13" max="13" width="10.5546875" style="38" hidden="1" customWidth="1"/>
    <col min="14" max="14" width="13.88671875" style="38" hidden="1" customWidth="1"/>
    <col min="15" max="15" width="7" style="39" hidden="1" customWidth="1"/>
    <col min="16" max="16" width="16.5546875" hidden="1" customWidth="1"/>
    <col min="17" max="17" width="14.33203125" hidden="1" customWidth="1"/>
    <col min="18" max="18" width="13.33203125" hidden="1" customWidth="1"/>
    <col min="19" max="19" width="14.33203125" hidden="1" customWidth="1"/>
    <col min="20" max="20" width="13.33203125" hidden="1" customWidth="1"/>
    <col min="21" max="21" width="14.33203125" hidden="1" customWidth="1"/>
    <col min="22" max="22" width="11.5546875" hidden="1" customWidth="1"/>
    <col min="23" max="23" width="15.33203125" hidden="1" customWidth="1"/>
  </cols>
  <sheetData>
    <row r="1" spans="1:26" x14ac:dyDescent="0.3">
      <c r="A1" s="31">
        <v>1</v>
      </c>
      <c r="B1" s="31">
        <f>A1+1</f>
        <v>2</v>
      </c>
      <c r="C1" s="31">
        <f t="shared" ref="C1:E1" si="0">B1+1</f>
        <v>3</v>
      </c>
      <c r="D1" s="31">
        <f t="shared" si="0"/>
        <v>4</v>
      </c>
      <c r="E1" s="31">
        <f t="shared" si="0"/>
        <v>5</v>
      </c>
      <c r="F1" s="31">
        <f t="shared" ref="F1" si="1">E1+1</f>
        <v>6</v>
      </c>
      <c r="G1" s="31">
        <f t="shared" ref="G1" si="2">F1+1</f>
        <v>7</v>
      </c>
      <c r="H1" s="31">
        <f t="shared" ref="H1" si="3">G1+1</f>
        <v>8</v>
      </c>
      <c r="I1" s="31">
        <f t="shared" ref="I1" si="4">H1+1</f>
        <v>9</v>
      </c>
      <c r="J1" s="31">
        <f t="shared" ref="J1" si="5">I1+1</f>
        <v>10</v>
      </c>
      <c r="K1" s="31">
        <f t="shared" ref="K1" si="6">J1+1</f>
        <v>11</v>
      </c>
      <c r="L1" s="31">
        <f t="shared" ref="L1" si="7">K1+1</f>
        <v>12</v>
      </c>
      <c r="M1" s="31">
        <f t="shared" ref="M1" si="8">L1+1</f>
        <v>13</v>
      </c>
      <c r="N1" s="31">
        <f t="shared" ref="N1" si="9">M1+1</f>
        <v>14</v>
      </c>
      <c r="O1" s="31">
        <f t="shared" ref="O1" si="10">N1+1</f>
        <v>15</v>
      </c>
    </row>
    <row r="2" spans="1:26" ht="32.25" customHeight="1" x14ac:dyDescent="0.3">
      <c r="A2" t="s">
        <v>605</v>
      </c>
      <c r="B2" t="s">
        <v>613</v>
      </c>
      <c r="C2" s="35" t="s">
        <v>959</v>
      </c>
      <c r="D2" s="35" t="s">
        <v>957</v>
      </c>
      <c r="E2" s="35" t="s">
        <v>958</v>
      </c>
      <c r="F2" s="35" t="s">
        <v>983</v>
      </c>
      <c r="G2" s="40" t="s">
        <v>972</v>
      </c>
      <c r="H2" s="40" t="s">
        <v>973</v>
      </c>
      <c r="I2" s="40" t="s">
        <v>965</v>
      </c>
      <c r="J2" s="40" t="s">
        <v>963</v>
      </c>
      <c r="L2" s="40" t="s">
        <v>962</v>
      </c>
      <c r="M2" s="40" t="s">
        <v>8</v>
      </c>
      <c r="N2" s="40" t="s">
        <v>6</v>
      </c>
      <c r="O2" s="39">
        <v>17</v>
      </c>
      <c r="P2" s="40" t="s">
        <v>981</v>
      </c>
      <c r="Q2" s="40" t="s">
        <v>978</v>
      </c>
      <c r="R2" s="40" t="s">
        <v>963</v>
      </c>
      <c r="S2" s="40" t="s">
        <v>979</v>
      </c>
      <c r="T2" s="40" t="s">
        <v>980</v>
      </c>
      <c r="U2" s="40" t="s">
        <v>976</v>
      </c>
      <c r="V2" s="40" t="s">
        <v>977</v>
      </c>
      <c r="W2" s="40" t="s">
        <v>612</v>
      </c>
    </row>
    <row r="3" spans="1:26" x14ac:dyDescent="0.3">
      <c r="A3" t="s">
        <v>11</v>
      </c>
      <c r="B3" t="s">
        <v>910</v>
      </c>
      <c r="C3" s="36">
        <v>21.4</v>
      </c>
      <c r="D3" s="51">
        <v>2.3359999999999999</v>
      </c>
      <c r="E3" s="51">
        <v>0</v>
      </c>
      <c r="F3">
        <v>0</v>
      </c>
      <c r="G3" s="42">
        <v>1</v>
      </c>
      <c r="H3" s="42">
        <v>1</v>
      </c>
      <c r="I3" s="45">
        <v>67585</v>
      </c>
      <c r="J3" s="45">
        <v>68937</v>
      </c>
      <c r="K3" s="41">
        <f>VLOOKUP(A3,'3121% SY'!$A$3:$J$325,10,FALSE)</f>
        <v>0.10499999999999998</v>
      </c>
      <c r="L3" s="42">
        <f>K3*E3</f>
        <v>0</v>
      </c>
      <c r="M3" s="43">
        <f>SUM(L3,D3,F3)</f>
        <v>2.3359999999999999</v>
      </c>
      <c r="N3" s="44">
        <f>IFERROR(ROUND(C3/M3,2),0)</f>
        <v>9.16</v>
      </c>
      <c r="O3" s="39">
        <f t="shared" ref="O3:O67" si="11">IF(N3&gt;$O$2,IF(N3&gt;25.23,25.23,N3),$O$2)</f>
        <v>17</v>
      </c>
      <c r="P3" s="46">
        <f>ROUND($C3/$O3*1.155,3)</f>
        <v>1.454</v>
      </c>
      <c r="Q3" s="36">
        <f>ROUND($P3*I3*G3,2)</f>
        <v>98268.59</v>
      </c>
      <c r="R3" s="36">
        <f>ROUND($P3*J3*H3,2)-Q3</f>
        <v>1965.8099999999977</v>
      </c>
      <c r="S3" s="36">
        <f>ROUND($P3*10127.64,2)</f>
        <v>14725.59</v>
      </c>
      <c r="T3" s="36">
        <f>ROUND($P3*1000*12*1.02,2)-S3</f>
        <v>3071.369999999999</v>
      </c>
      <c r="U3" s="36">
        <f>ROUND(Q3*0.238,2)</f>
        <v>23387.919999999998</v>
      </c>
      <c r="V3" s="36">
        <f>ROUND(R3*0.2316,2)</f>
        <v>455.28</v>
      </c>
      <c r="W3" s="33">
        <f>SUM(Q3:V3)</f>
        <v>141874.55999999997</v>
      </c>
      <c r="Y3" s="33"/>
      <c r="Z3" s="33"/>
    </row>
    <row r="4" spans="1:26" x14ac:dyDescent="0.3">
      <c r="A4" t="s">
        <v>12</v>
      </c>
      <c r="B4" t="s">
        <v>809</v>
      </c>
      <c r="C4" s="36">
        <v>9.8000000000000007</v>
      </c>
      <c r="D4" s="51">
        <v>1</v>
      </c>
      <c r="E4" s="51">
        <v>0</v>
      </c>
      <c r="F4">
        <v>0</v>
      </c>
      <c r="G4" s="42">
        <v>1</v>
      </c>
      <c r="H4" s="42">
        <v>1</v>
      </c>
      <c r="I4" s="45">
        <v>67585</v>
      </c>
      <c r="J4" s="45">
        <v>68937</v>
      </c>
      <c r="K4" s="41">
        <f>VLOOKUP(A4,'3121% SY'!$A$3:$I$325,9,FALSE)</f>
        <v>7.999999999999996E-2</v>
      </c>
      <c r="L4" s="42">
        <f t="shared" ref="L4:L67" si="12">K4*E4</f>
        <v>0</v>
      </c>
      <c r="M4" s="43">
        <f t="shared" ref="M4:M68" si="13">SUM(L4,D4,F4)</f>
        <v>1</v>
      </c>
      <c r="N4" s="44">
        <f t="shared" ref="N4:N68" si="14">IFERROR(ROUND(C4/M4,2),0)</f>
        <v>9.8000000000000007</v>
      </c>
      <c r="O4" s="39">
        <f t="shared" si="11"/>
        <v>17</v>
      </c>
      <c r="P4" s="46">
        <f t="shared" ref="P4:P68" si="15">ROUND($C4/$O4*1.155,3)</f>
        <v>0.66600000000000004</v>
      </c>
      <c r="Q4" s="36">
        <f t="shared" ref="Q4:Q68" si="16">ROUND($P4*I4*G4,2)</f>
        <v>45011.61</v>
      </c>
      <c r="R4" s="36">
        <f t="shared" ref="R4:R68" si="17">ROUND($P4*J4*H4,2)-Q4</f>
        <v>900.43000000000029</v>
      </c>
      <c r="S4" s="36">
        <f t="shared" ref="S4:S68" si="18">ROUND($P4*10127.64,2)</f>
        <v>6745.01</v>
      </c>
      <c r="T4" s="36">
        <f t="shared" ref="T4:T68" si="19">ROUND($P4*1000*12*1.02,2)-S4</f>
        <v>1406.83</v>
      </c>
      <c r="U4" s="36">
        <f t="shared" ref="U4:U68" si="20">ROUND(Q4*0.238,2)</f>
        <v>10712.76</v>
      </c>
      <c r="V4" s="36">
        <f t="shared" ref="V4:V68" si="21">ROUND(R4*0.2316,2)</f>
        <v>208.54</v>
      </c>
      <c r="W4" s="33">
        <f t="shared" ref="W4:W68" si="22">SUM(Q4:V4)</f>
        <v>64985.180000000008</v>
      </c>
      <c r="Y4" s="33"/>
      <c r="Z4" s="33"/>
    </row>
    <row r="5" spans="1:26" x14ac:dyDescent="0.3">
      <c r="A5" t="s">
        <v>13</v>
      </c>
      <c r="B5" t="s">
        <v>730</v>
      </c>
      <c r="C5" s="36">
        <v>1299.21</v>
      </c>
      <c r="D5" s="51">
        <v>80.564999999999998</v>
      </c>
      <c r="E5" s="51">
        <v>5.2830000000000004</v>
      </c>
      <c r="F5">
        <v>0</v>
      </c>
      <c r="G5" s="42">
        <v>1</v>
      </c>
      <c r="H5" s="42">
        <v>1</v>
      </c>
      <c r="I5" s="45">
        <v>67585</v>
      </c>
      <c r="J5" s="45">
        <v>68937</v>
      </c>
      <c r="K5" s="41">
        <f>VLOOKUP(A5,'3121% SY'!$A$3:$I$325,9,FALSE)</f>
        <v>0.26529999999999998</v>
      </c>
      <c r="L5" s="42">
        <f t="shared" si="12"/>
        <v>1.4015799</v>
      </c>
      <c r="M5" s="43">
        <f t="shared" si="13"/>
        <v>81.966579899999999</v>
      </c>
      <c r="N5" s="44">
        <f t="shared" si="14"/>
        <v>15.85</v>
      </c>
      <c r="O5" s="39">
        <f t="shared" si="11"/>
        <v>17</v>
      </c>
      <c r="P5" s="46">
        <f t="shared" si="15"/>
        <v>88.27</v>
      </c>
      <c r="Q5" s="36">
        <f t="shared" si="16"/>
        <v>5965727.9500000002</v>
      </c>
      <c r="R5" s="36">
        <f t="shared" si="17"/>
        <v>119341.04000000004</v>
      </c>
      <c r="S5" s="36">
        <f t="shared" si="18"/>
        <v>893966.78</v>
      </c>
      <c r="T5" s="36">
        <f t="shared" si="19"/>
        <v>186458.02000000002</v>
      </c>
      <c r="U5" s="36">
        <f t="shared" si="20"/>
        <v>1419843.25</v>
      </c>
      <c r="V5" s="36">
        <f t="shared" si="21"/>
        <v>27639.38</v>
      </c>
      <c r="W5" s="33">
        <f t="shared" si="22"/>
        <v>8612976.4200000018</v>
      </c>
      <c r="Y5" s="33"/>
      <c r="Z5" s="33"/>
    </row>
    <row r="6" spans="1:26" x14ac:dyDescent="0.3">
      <c r="A6" t="s">
        <v>14</v>
      </c>
      <c r="B6" t="s">
        <v>683</v>
      </c>
      <c r="C6" s="36">
        <v>52</v>
      </c>
      <c r="D6" s="51">
        <v>4.4749999999999996</v>
      </c>
      <c r="E6" s="51">
        <v>0</v>
      </c>
      <c r="F6">
        <v>0</v>
      </c>
      <c r="G6" s="42">
        <v>1</v>
      </c>
      <c r="H6" s="42">
        <v>1</v>
      </c>
      <c r="I6" s="45">
        <v>67585</v>
      </c>
      <c r="J6" s="45">
        <v>68937</v>
      </c>
      <c r="K6" s="41">
        <f>VLOOKUP(A6,'3121% SY'!$A$3:$I$325,9,FALSE)</f>
        <v>0.20499999999999996</v>
      </c>
      <c r="L6" s="42">
        <f t="shared" si="12"/>
        <v>0</v>
      </c>
      <c r="M6" s="43">
        <f t="shared" si="13"/>
        <v>4.4749999999999996</v>
      </c>
      <c r="N6" s="44">
        <f t="shared" si="14"/>
        <v>11.62</v>
      </c>
      <c r="O6" s="39">
        <f t="shared" si="11"/>
        <v>17</v>
      </c>
      <c r="P6" s="46">
        <f t="shared" si="15"/>
        <v>3.5329999999999999</v>
      </c>
      <c r="Q6" s="36">
        <f t="shared" si="16"/>
        <v>238777.81</v>
      </c>
      <c r="R6" s="36">
        <f t="shared" si="17"/>
        <v>4776.6100000000151</v>
      </c>
      <c r="S6" s="36">
        <f t="shared" si="18"/>
        <v>35780.949999999997</v>
      </c>
      <c r="T6" s="36">
        <f t="shared" si="19"/>
        <v>7462.9700000000012</v>
      </c>
      <c r="U6" s="36">
        <f t="shared" si="20"/>
        <v>56829.120000000003</v>
      </c>
      <c r="V6" s="36">
        <f t="shared" si="21"/>
        <v>1106.26</v>
      </c>
      <c r="W6" s="33">
        <f t="shared" si="22"/>
        <v>344733.72</v>
      </c>
      <c r="Y6" s="33"/>
      <c r="Z6" s="33"/>
    </row>
    <row r="7" spans="1:26" x14ac:dyDescent="0.3">
      <c r="A7" t="s">
        <v>15</v>
      </c>
      <c r="B7" t="s">
        <v>878</v>
      </c>
      <c r="C7" s="36">
        <v>95.899999999999991</v>
      </c>
      <c r="D7" s="51">
        <v>7.1779999999999999</v>
      </c>
      <c r="E7" s="51">
        <v>0.5</v>
      </c>
      <c r="F7">
        <v>0</v>
      </c>
      <c r="G7" s="42">
        <v>1</v>
      </c>
      <c r="H7" s="42">
        <v>1.04</v>
      </c>
      <c r="I7" s="45">
        <v>67585</v>
      </c>
      <c r="J7" s="45">
        <v>68937</v>
      </c>
      <c r="K7" s="41">
        <f>VLOOKUP(A7,'3121% SY'!$A$3:$I$325,9,FALSE)</f>
        <v>0.18369999999999997</v>
      </c>
      <c r="L7" s="42">
        <f t="shared" si="12"/>
        <v>9.1849999999999987E-2</v>
      </c>
      <c r="M7" s="43">
        <f t="shared" si="13"/>
        <v>7.2698499999999999</v>
      </c>
      <c r="N7" s="44">
        <f t="shared" si="14"/>
        <v>13.19</v>
      </c>
      <c r="O7" s="39">
        <f t="shared" si="11"/>
        <v>17</v>
      </c>
      <c r="P7" s="46">
        <f t="shared" si="15"/>
        <v>6.516</v>
      </c>
      <c r="Q7" s="36">
        <f t="shared" si="16"/>
        <v>440383.86</v>
      </c>
      <c r="R7" s="36">
        <f t="shared" si="17"/>
        <v>26777.369999999995</v>
      </c>
      <c r="S7" s="36">
        <f t="shared" si="18"/>
        <v>65991.7</v>
      </c>
      <c r="T7" s="36">
        <f t="shared" si="19"/>
        <v>13764.14</v>
      </c>
      <c r="U7" s="36">
        <f t="shared" si="20"/>
        <v>104811.36</v>
      </c>
      <c r="V7" s="36">
        <f t="shared" si="21"/>
        <v>6201.64</v>
      </c>
      <c r="W7" s="33">
        <f t="shared" si="22"/>
        <v>657930.06999999995</v>
      </c>
      <c r="Y7" s="33"/>
      <c r="Z7" s="33"/>
    </row>
    <row r="8" spans="1:26" x14ac:dyDescent="0.3">
      <c r="A8" t="s">
        <v>16</v>
      </c>
      <c r="B8" t="s">
        <v>633</v>
      </c>
      <c r="C8" s="36">
        <v>725.1099999999999</v>
      </c>
      <c r="D8" s="51">
        <v>38.988</v>
      </c>
      <c r="E8" s="51">
        <v>2.6339999999999999</v>
      </c>
      <c r="F8">
        <v>0</v>
      </c>
      <c r="G8" s="42">
        <v>1</v>
      </c>
      <c r="H8" s="42">
        <v>1</v>
      </c>
      <c r="I8" s="45">
        <v>67585</v>
      </c>
      <c r="J8" s="45">
        <v>68937</v>
      </c>
      <c r="K8" s="41">
        <f>VLOOKUP(A8,'3121% SY'!$A$3:$I$325,9,FALSE)</f>
        <v>0.28190000000000004</v>
      </c>
      <c r="L8" s="42">
        <f t="shared" si="12"/>
        <v>0.74252460000000009</v>
      </c>
      <c r="M8" s="43">
        <f t="shared" si="13"/>
        <v>39.730524600000003</v>
      </c>
      <c r="N8" s="44">
        <f t="shared" si="14"/>
        <v>18.25</v>
      </c>
      <c r="O8" s="39">
        <f t="shared" si="11"/>
        <v>18.25</v>
      </c>
      <c r="P8" s="46">
        <f t="shared" si="15"/>
        <v>45.890999999999998</v>
      </c>
      <c r="Q8" s="36">
        <f t="shared" si="16"/>
        <v>3101543.24</v>
      </c>
      <c r="R8" s="36">
        <f t="shared" si="17"/>
        <v>62044.629999999888</v>
      </c>
      <c r="S8" s="36">
        <f t="shared" si="18"/>
        <v>464767.53</v>
      </c>
      <c r="T8" s="36">
        <f t="shared" si="19"/>
        <v>96938.309999999939</v>
      </c>
      <c r="U8" s="36">
        <f t="shared" si="20"/>
        <v>738167.29</v>
      </c>
      <c r="V8" s="36">
        <f t="shared" si="21"/>
        <v>14369.54</v>
      </c>
      <c r="W8" s="33">
        <f t="shared" si="22"/>
        <v>4477830.54</v>
      </c>
      <c r="Y8" s="33"/>
      <c r="Z8" s="33"/>
    </row>
    <row r="9" spans="1:26" x14ac:dyDescent="0.3">
      <c r="A9" t="s">
        <v>17</v>
      </c>
      <c r="B9" t="s">
        <v>807</v>
      </c>
      <c r="C9" s="36">
        <v>210.4</v>
      </c>
      <c r="D9" s="51">
        <v>13.006</v>
      </c>
      <c r="E9" s="51">
        <v>0.56000000000000005</v>
      </c>
      <c r="F9">
        <v>0</v>
      </c>
      <c r="G9" s="42">
        <v>1</v>
      </c>
      <c r="H9" s="42">
        <v>1</v>
      </c>
      <c r="I9" s="45">
        <v>67585</v>
      </c>
      <c r="J9" s="45">
        <v>68937</v>
      </c>
      <c r="K9" s="41">
        <f>VLOOKUP(A9,'3121% SY'!$A$3:$I$325,9,FALSE)</f>
        <v>0.22189999999999999</v>
      </c>
      <c r="L9" s="42">
        <f t="shared" si="12"/>
        <v>0.124264</v>
      </c>
      <c r="M9" s="43">
        <f t="shared" si="13"/>
        <v>13.130264</v>
      </c>
      <c r="N9" s="44">
        <f t="shared" si="14"/>
        <v>16.02</v>
      </c>
      <c r="O9" s="39">
        <f t="shared" si="11"/>
        <v>17</v>
      </c>
      <c r="P9" s="46">
        <f t="shared" si="15"/>
        <v>14.295</v>
      </c>
      <c r="Q9" s="36">
        <f t="shared" si="16"/>
        <v>966127.58</v>
      </c>
      <c r="R9" s="36">
        <f t="shared" si="17"/>
        <v>19326.840000000084</v>
      </c>
      <c r="S9" s="36">
        <f t="shared" si="18"/>
        <v>144774.60999999999</v>
      </c>
      <c r="T9" s="36">
        <f t="shared" si="19"/>
        <v>30196.190000000002</v>
      </c>
      <c r="U9" s="36">
        <f t="shared" si="20"/>
        <v>229938.36</v>
      </c>
      <c r="V9" s="36">
        <f t="shared" si="21"/>
        <v>4476.1000000000004</v>
      </c>
      <c r="W9" s="33">
        <f t="shared" si="22"/>
        <v>1394839.6800000002</v>
      </c>
      <c r="Y9" s="33"/>
      <c r="Z9" s="33"/>
    </row>
    <row r="10" spans="1:26" x14ac:dyDescent="0.3">
      <c r="A10" t="s">
        <v>18</v>
      </c>
      <c r="B10" t="s">
        <v>675</v>
      </c>
      <c r="C10" s="36">
        <v>5149.1100000000006</v>
      </c>
      <c r="D10" s="51">
        <v>310.74400000000003</v>
      </c>
      <c r="E10" s="51">
        <v>29.498000000000001</v>
      </c>
      <c r="F10">
        <v>0</v>
      </c>
      <c r="G10" s="42">
        <v>1</v>
      </c>
      <c r="H10" s="42">
        <v>1</v>
      </c>
      <c r="I10" s="45">
        <v>67585</v>
      </c>
      <c r="J10" s="45">
        <v>68937</v>
      </c>
      <c r="K10" s="41">
        <f>VLOOKUP(A10,'3121% SY'!$A$3:$I$325,9,FALSE)</f>
        <v>0.32299999999999995</v>
      </c>
      <c r="L10" s="42">
        <f t="shared" si="12"/>
        <v>9.5278539999999996</v>
      </c>
      <c r="M10" s="43">
        <f t="shared" si="13"/>
        <v>320.27185400000002</v>
      </c>
      <c r="N10" s="44">
        <f t="shared" si="14"/>
        <v>16.079999999999998</v>
      </c>
      <c r="O10" s="39">
        <f t="shared" si="11"/>
        <v>17</v>
      </c>
      <c r="P10" s="46">
        <f t="shared" si="15"/>
        <v>349.83699999999999</v>
      </c>
      <c r="Q10" s="36">
        <f t="shared" si="16"/>
        <v>23643733.649999999</v>
      </c>
      <c r="R10" s="36">
        <f t="shared" si="17"/>
        <v>472979.62000000104</v>
      </c>
      <c r="S10" s="36">
        <f t="shared" si="18"/>
        <v>3543023.19</v>
      </c>
      <c r="T10" s="36">
        <f t="shared" si="19"/>
        <v>738981.69</v>
      </c>
      <c r="U10" s="36">
        <f t="shared" si="20"/>
        <v>5627208.6100000003</v>
      </c>
      <c r="V10" s="36">
        <f t="shared" si="21"/>
        <v>109542.08</v>
      </c>
      <c r="W10" s="33">
        <f t="shared" si="22"/>
        <v>34135468.840000004</v>
      </c>
      <c r="Y10" s="33"/>
      <c r="Z10" s="33"/>
    </row>
    <row r="11" spans="1:26" x14ac:dyDescent="0.3">
      <c r="A11" t="s">
        <v>19</v>
      </c>
      <c r="B11" t="s">
        <v>733</v>
      </c>
      <c r="C11" s="36">
        <v>58</v>
      </c>
      <c r="D11" s="51">
        <v>4</v>
      </c>
      <c r="E11" s="51">
        <v>0.4</v>
      </c>
      <c r="F11">
        <v>0</v>
      </c>
      <c r="G11" s="42">
        <v>1</v>
      </c>
      <c r="H11" s="42">
        <v>1</v>
      </c>
      <c r="I11" s="45">
        <v>67585</v>
      </c>
      <c r="J11" s="45">
        <v>68937</v>
      </c>
      <c r="K11" s="41">
        <f>VLOOKUP(A11,'3121% SY'!$A$3:$I$325,9,FALSE)</f>
        <v>0.15469999999999995</v>
      </c>
      <c r="L11" s="42">
        <f t="shared" si="12"/>
        <v>6.1879999999999984E-2</v>
      </c>
      <c r="M11" s="43">
        <f t="shared" si="13"/>
        <v>4.0618800000000004</v>
      </c>
      <c r="N11" s="44">
        <f t="shared" si="14"/>
        <v>14.28</v>
      </c>
      <c r="O11" s="39">
        <f t="shared" si="11"/>
        <v>17</v>
      </c>
      <c r="P11" s="46">
        <f t="shared" si="15"/>
        <v>3.9409999999999998</v>
      </c>
      <c r="Q11" s="36">
        <f t="shared" si="16"/>
        <v>266352.49</v>
      </c>
      <c r="R11" s="36">
        <f t="shared" si="17"/>
        <v>5328.2299999999814</v>
      </c>
      <c r="S11" s="36">
        <f t="shared" si="18"/>
        <v>39913.03</v>
      </c>
      <c r="T11" s="36">
        <f t="shared" si="19"/>
        <v>8324.8099999999977</v>
      </c>
      <c r="U11" s="36">
        <f t="shared" si="20"/>
        <v>63391.89</v>
      </c>
      <c r="V11" s="36">
        <f t="shared" si="21"/>
        <v>1234.02</v>
      </c>
      <c r="W11" s="33">
        <f t="shared" si="22"/>
        <v>384544.47000000003</v>
      </c>
      <c r="Y11" s="33"/>
      <c r="Z11" s="33"/>
    </row>
    <row r="12" spans="1:26" x14ac:dyDescent="0.3">
      <c r="A12" t="s">
        <v>20</v>
      </c>
      <c r="B12" t="s">
        <v>678</v>
      </c>
      <c r="C12" s="36">
        <v>433.79999999999995</v>
      </c>
      <c r="D12" s="51">
        <v>25.285</v>
      </c>
      <c r="E12" s="51">
        <v>2.2839999999999998</v>
      </c>
      <c r="F12">
        <v>0</v>
      </c>
      <c r="G12" s="42">
        <v>1</v>
      </c>
      <c r="H12" s="42">
        <v>1</v>
      </c>
      <c r="I12" s="45">
        <v>67585</v>
      </c>
      <c r="J12" s="45">
        <v>68937</v>
      </c>
      <c r="K12" s="41">
        <f>VLOOKUP(A12,'3121% SY'!$A$3:$I$325,9,FALSE)</f>
        <v>0.32889999999999997</v>
      </c>
      <c r="L12" s="42">
        <f t="shared" si="12"/>
        <v>0.75120759999999986</v>
      </c>
      <c r="M12" s="43">
        <f t="shared" si="13"/>
        <v>26.036207600000001</v>
      </c>
      <c r="N12" s="44">
        <f t="shared" si="14"/>
        <v>16.66</v>
      </c>
      <c r="O12" s="39">
        <f t="shared" si="11"/>
        <v>17</v>
      </c>
      <c r="P12" s="46">
        <f t="shared" si="15"/>
        <v>29.472999999999999</v>
      </c>
      <c r="Q12" s="36">
        <f t="shared" si="16"/>
        <v>1991932.71</v>
      </c>
      <c r="R12" s="36">
        <f t="shared" si="17"/>
        <v>39847.489999999991</v>
      </c>
      <c r="S12" s="36">
        <f t="shared" si="18"/>
        <v>298491.93</v>
      </c>
      <c r="T12" s="36">
        <f t="shared" si="19"/>
        <v>62257.590000000026</v>
      </c>
      <c r="U12" s="36">
        <f t="shared" si="20"/>
        <v>474079.98</v>
      </c>
      <c r="V12" s="36">
        <f t="shared" si="21"/>
        <v>9228.68</v>
      </c>
      <c r="W12" s="33">
        <f t="shared" si="22"/>
        <v>2875838.38</v>
      </c>
      <c r="Y12" s="33"/>
      <c r="Z12" s="33"/>
    </row>
    <row r="13" spans="1:26" x14ac:dyDescent="0.3">
      <c r="A13" t="s">
        <v>21</v>
      </c>
      <c r="B13" t="s">
        <v>663</v>
      </c>
      <c r="C13" s="36">
        <v>220.18</v>
      </c>
      <c r="D13" s="51">
        <v>13.35</v>
      </c>
      <c r="E13" s="51">
        <v>1.68</v>
      </c>
      <c r="F13">
        <v>0</v>
      </c>
      <c r="G13" s="42">
        <v>1</v>
      </c>
      <c r="H13" s="42">
        <v>1</v>
      </c>
      <c r="I13" s="45">
        <v>67585</v>
      </c>
      <c r="J13" s="45">
        <v>68937</v>
      </c>
      <c r="K13" s="41">
        <f>VLOOKUP(A13,'3121% SY'!$A$3:$I$325,9,FALSE)</f>
        <v>0.30589999999999995</v>
      </c>
      <c r="L13" s="42">
        <f t="shared" si="12"/>
        <v>0.51391199999999992</v>
      </c>
      <c r="M13" s="43">
        <f t="shared" si="13"/>
        <v>13.863911999999999</v>
      </c>
      <c r="N13" s="44">
        <f t="shared" si="14"/>
        <v>15.88</v>
      </c>
      <c r="O13" s="39">
        <f t="shared" si="11"/>
        <v>17</v>
      </c>
      <c r="P13" s="46">
        <f t="shared" si="15"/>
        <v>14.959</v>
      </c>
      <c r="Q13" s="36">
        <f t="shared" si="16"/>
        <v>1011004.02</v>
      </c>
      <c r="R13" s="36">
        <f t="shared" si="17"/>
        <v>20224.559999999939</v>
      </c>
      <c r="S13" s="36">
        <f t="shared" si="18"/>
        <v>151499.37</v>
      </c>
      <c r="T13" s="36">
        <f t="shared" si="19"/>
        <v>31598.790000000008</v>
      </c>
      <c r="U13" s="36">
        <f t="shared" si="20"/>
        <v>240618.96</v>
      </c>
      <c r="V13" s="36">
        <f t="shared" si="21"/>
        <v>4684.01</v>
      </c>
      <c r="W13" s="33">
        <f t="shared" si="22"/>
        <v>1459629.71</v>
      </c>
      <c r="Y13" s="33"/>
      <c r="Z13" s="33"/>
    </row>
    <row r="14" spans="1:26" x14ac:dyDescent="0.3">
      <c r="A14" t="s">
        <v>22</v>
      </c>
      <c r="B14" t="s">
        <v>741</v>
      </c>
      <c r="C14" s="36">
        <v>627.26</v>
      </c>
      <c r="D14" s="51">
        <v>34.54</v>
      </c>
      <c r="E14" s="51">
        <v>3.65</v>
      </c>
      <c r="F14">
        <v>0</v>
      </c>
      <c r="G14" s="42">
        <v>1</v>
      </c>
      <c r="H14" s="42">
        <v>1</v>
      </c>
      <c r="I14" s="45">
        <v>67585</v>
      </c>
      <c r="J14" s="45">
        <v>68937</v>
      </c>
      <c r="K14" s="41">
        <f>VLOOKUP(A14,'3121% SY'!$A$3:$I$325,9,FALSE)</f>
        <v>0.30830000000000002</v>
      </c>
      <c r="L14" s="42">
        <f t="shared" si="12"/>
        <v>1.1252949999999999</v>
      </c>
      <c r="M14" s="43">
        <f t="shared" si="13"/>
        <v>35.665295</v>
      </c>
      <c r="N14" s="44">
        <f t="shared" si="14"/>
        <v>17.59</v>
      </c>
      <c r="O14" s="39">
        <f t="shared" si="11"/>
        <v>17.59</v>
      </c>
      <c r="P14" s="46">
        <f t="shared" si="15"/>
        <v>41.186999999999998</v>
      </c>
      <c r="Q14" s="36">
        <f t="shared" si="16"/>
        <v>2783623.4</v>
      </c>
      <c r="R14" s="36">
        <f t="shared" si="17"/>
        <v>55684.820000000298</v>
      </c>
      <c r="S14" s="36">
        <f t="shared" si="18"/>
        <v>417127.11</v>
      </c>
      <c r="T14" s="36">
        <f t="shared" si="19"/>
        <v>87001.770000000019</v>
      </c>
      <c r="U14" s="36">
        <f t="shared" si="20"/>
        <v>662502.37</v>
      </c>
      <c r="V14" s="36">
        <f t="shared" si="21"/>
        <v>12896.6</v>
      </c>
      <c r="W14" s="33">
        <f t="shared" si="22"/>
        <v>4018836.0700000003</v>
      </c>
      <c r="Y14" s="33"/>
      <c r="Z14" s="33"/>
    </row>
    <row r="15" spans="1:26" x14ac:dyDescent="0.3">
      <c r="A15" t="s">
        <v>23</v>
      </c>
      <c r="B15" t="s">
        <v>751</v>
      </c>
      <c r="C15" s="36">
        <v>3460.8100000000004</v>
      </c>
      <c r="D15" s="51">
        <v>192.251</v>
      </c>
      <c r="E15" s="51">
        <v>13.587</v>
      </c>
      <c r="F15">
        <v>0</v>
      </c>
      <c r="G15" s="42">
        <v>1.04</v>
      </c>
      <c r="H15" s="42">
        <v>1.04</v>
      </c>
      <c r="I15" s="45">
        <v>67585</v>
      </c>
      <c r="J15" s="45">
        <v>68937</v>
      </c>
      <c r="K15" s="41">
        <f>VLOOKUP(A15,'3121% SY'!$A$3:$I$325,9,FALSE)</f>
        <v>0.30769999999999997</v>
      </c>
      <c r="L15" s="42">
        <f t="shared" si="12"/>
        <v>4.1807198999999997</v>
      </c>
      <c r="M15" s="43">
        <f t="shared" si="13"/>
        <v>196.43171990000002</v>
      </c>
      <c r="N15" s="44">
        <f t="shared" si="14"/>
        <v>17.62</v>
      </c>
      <c r="O15" s="39">
        <f t="shared" si="11"/>
        <v>17.62</v>
      </c>
      <c r="P15" s="46">
        <f t="shared" si="15"/>
        <v>226.858</v>
      </c>
      <c r="Q15" s="36">
        <f t="shared" si="16"/>
        <v>15945485.85</v>
      </c>
      <c r="R15" s="36">
        <f t="shared" si="17"/>
        <v>318980.49000000022</v>
      </c>
      <c r="S15" s="36">
        <f t="shared" si="18"/>
        <v>2297536.16</v>
      </c>
      <c r="T15" s="36">
        <f t="shared" si="19"/>
        <v>479205.75999999978</v>
      </c>
      <c r="U15" s="36">
        <f t="shared" si="20"/>
        <v>3795025.63</v>
      </c>
      <c r="V15" s="36">
        <f t="shared" si="21"/>
        <v>73875.88</v>
      </c>
      <c r="W15" s="33">
        <f t="shared" si="22"/>
        <v>22910109.769999996</v>
      </c>
      <c r="Y15" s="33"/>
      <c r="Z15" s="33"/>
    </row>
    <row r="16" spans="1:26" x14ac:dyDescent="0.3">
      <c r="A16" t="s">
        <v>24</v>
      </c>
      <c r="B16" t="s">
        <v>691</v>
      </c>
      <c r="C16" s="36">
        <v>161.98000000000002</v>
      </c>
      <c r="D16" s="51">
        <v>10.701000000000001</v>
      </c>
      <c r="E16" s="51">
        <v>1.0669999999999999</v>
      </c>
      <c r="F16">
        <v>0</v>
      </c>
      <c r="G16" s="42">
        <v>1</v>
      </c>
      <c r="H16" s="42">
        <v>1</v>
      </c>
      <c r="I16" s="45">
        <v>67585</v>
      </c>
      <c r="J16" s="45">
        <v>68937</v>
      </c>
      <c r="K16" s="41">
        <f>VLOOKUP(A16,'3121% SY'!$A$3:$I$325,9,FALSE)</f>
        <v>0.15890000000000004</v>
      </c>
      <c r="L16" s="42">
        <f t="shared" si="12"/>
        <v>0.16954630000000004</v>
      </c>
      <c r="M16" s="43">
        <f t="shared" si="13"/>
        <v>10.870546300000001</v>
      </c>
      <c r="N16" s="44">
        <f t="shared" si="14"/>
        <v>14.9</v>
      </c>
      <c r="O16" s="39">
        <f t="shared" si="11"/>
        <v>17</v>
      </c>
      <c r="P16" s="46">
        <f t="shared" si="15"/>
        <v>11.005000000000001</v>
      </c>
      <c r="Q16" s="36">
        <f t="shared" si="16"/>
        <v>743772.93</v>
      </c>
      <c r="R16" s="36">
        <f t="shared" si="17"/>
        <v>14878.759999999893</v>
      </c>
      <c r="S16" s="36">
        <f t="shared" si="18"/>
        <v>111454.68</v>
      </c>
      <c r="T16" s="36">
        <f t="shared" si="19"/>
        <v>23246.520000000019</v>
      </c>
      <c r="U16" s="36">
        <f t="shared" si="20"/>
        <v>177017.96</v>
      </c>
      <c r="V16" s="36">
        <f t="shared" si="21"/>
        <v>3445.92</v>
      </c>
      <c r="W16" s="33">
        <f t="shared" si="22"/>
        <v>1073816.7699999998</v>
      </c>
      <c r="Y16" s="33"/>
      <c r="Z16" s="33"/>
    </row>
    <row r="17" spans="1:26" x14ac:dyDescent="0.3">
      <c r="A17" t="s">
        <v>25</v>
      </c>
      <c r="B17" t="s">
        <v>897</v>
      </c>
      <c r="C17" s="36">
        <v>2</v>
      </c>
      <c r="D17" s="51">
        <v>0.125</v>
      </c>
      <c r="E17" s="51">
        <v>0</v>
      </c>
      <c r="F17">
        <v>0</v>
      </c>
      <c r="G17" s="42">
        <v>1.04</v>
      </c>
      <c r="H17" s="42">
        <v>1.04</v>
      </c>
      <c r="I17" s="45">
        <v>67585</v>
      </c>
      <c r="J17" s="45">
        <v>68937</v>
      </c>
      <c r="K17" s="41">
        <f>VLOOKUP(A17,'3121% SY'!$A$3:$I$325,9,FALSE)</f>
        <v>0</v>
      </c>
      <c r="L17" s="42">
        <f t="shared" si="12"/>
        <v>0</v>
      </c>
      <c r="M17" s="43">
        <f t="shared" si="13"/>
        <v>0.125</v>
      </c>
      <c r="N17" s="44">
        <f t="shared" si="14"/>
        <v>16</v>
      </c>
      <c r="O17" s="39">
        <f t="shared" si="11"/>
        <v>17</v>
      </c>
      <c r="P17" s="46">
        <f t="shared" si="15"/>
        <v>0.13600000000000001</v>
      </c>
      <c r="Q17" s="36">
        <f t="shared" si="16"/>
        <v>9559.2199999999993</v>
      </c>
      <c r="R17" s="36">
        <f t="shared" si="17"/>
        <v>191.23000000000138</v>
      </c>
      <c r="S17" s="36">
        <f t="shared" si="18"/>
        <v>1377.36</v>
      </c>
      <c r="T17" s="36">
        <f t="shared" si="19"/>
        <v>287.2800000000002</v>
      </c>
      <c r="U17" s="36">
        <f t="shared" si="20"/>
        <v>2275.09</v>
      </c>
      <c r="V17" s="36">
        <f t="shared" si="21"/>
        <v>44.29</v>
      </c>
      <c r="W17" s="33">
        <f t="shared" si="22"/>
        <v>13734.470000000003</v>
      </c>
      <c r="Y17" s="33"/>
      <c r="Z17" s="33"/>
    </row>
    <row r="18" spans="1:26" x14ac:dyDescent="0.3">
      <c r="A18" t="s">
        <v>26</v>
      </c>
      <c r="B18" t="s">
        <v>655</v>
      </c>
      <c r="C18" s="36">
        <v>115.19999999999999</v>
      </c>
      <c r="D18" s="51">
        <v>8.19</v>
      </c>
      <c r="E18" s="51">
        <v>0.38</v>
      </c>
      <c r="F18">
        <v>0</v>
      </c>
      <c r="G18" s="42">
        <v>1</v>
      </c>
      <c r="H18" s="42">
        <v>1.04</v>
      </c>
      <c r="I18" s="45">
        <v>67585</v>
      </c>
      <c r="J18" s="45">
        <v>68937</v>
      </c>
      <c r="K18" s="41">
        <f>VLOOKUP(A18,'3121% SY'!$A$3:$I$325,9,FALSE)</f>
        <v>0.15329999999999999</v>
      </c>
      <c r="L18" s="42">
        <f t="shared" si="12"/>
        <v>5.8254E-2</v>
      </c>
      <c r="M18" s="43">
        <f t="shared" si="13"/>
        <v>8.2482539999999993</v>
      </c>
      <c r="N18" s="44">
        <f t="shared" si="14"/>
        <v>13.97</v>
      </c>
      <c r="O18" s="39">
        <f t="shared" si="11"/>
        <v>17</v>
      </c>
      <c r="P18" s="46">
        <f t="shared" si="15"/>
        <v>7.827</v>
      </c>
      <c r="Q18" s="36">
        <f t="shared" si="16"/>
        <v>528987.80000000005</v>
      </c>
      <c r="R18" s="36">
        <f t="shared" si="17"/>
        <v>32164.889999999898</v>
      </c>
      <c r="S18" s="36">
        <f t="shared" si="18"/>
        <v>79269.039999999994</v>
      </c>
      <c r="T18" s="36">
        <f t="shared" si="19"/>
        <v>16533.440000000002</v>
      </c>
      <c r="U18" s="36">
        <f t="shared" si="20"/>
        <v>125899.1</v>
      </c>
      <c r="V18" s="36">
        <f t="shared" si="21"/>
        <v>7449.39</v>
      </c>
      <c r="W18" s="33">
        <f t="shared" si="22"/>
        <v>790303.65999999992</v>
      </c>
      <c r="Y18" s="33"/>
      <c r="Z18" s="33"/>
    </row>
    <row r="19" spans="1:26" x14ac:dyDescent="0.3">
      <c r="A19" t="s">
        <v>27</v>
      </c>
      <c r="B19" t="s">
        <v>681</v>
      </c>
      <c r="C19" s="36">
        <v>308.60000000000002</v>
      </c>
      <c r="D19" s="51">
        <v>22.335999999999999</v>
      </c>
      <c r="E19" s="51">
        <v>1.3320000000000001</v>
      </c>
      <c r="F19">
        <v>0</v>
      </c>
      <c r="G19" s="42">
        <v>1</v>
      </c>
      <c r="H19" s="42">
        <v>1</v>
      </c>
      <c r="I19" s="45">
        <v>67585</v>
      </c>
      <c r="J19" s="45">
        <v>68937</v>
      </c>
      <c r="K19" s="41">
        <f>VLOOKUP(A19,'3121% SY'!$A$3:$I$325,9,FALSE)</f>
        <v>0.18769999999999998</v>
      </c>
      <c r="L19" s="42">
        <f t="shared" si="12"/>
        <v>0.25001639999999997</v>
      </c>
      <c r="M19" s="43">
        <f t="shared" si="13"/>
        <v>22.586016399999998</v>
      </c>
      <c r="N19" s="44">
        <f t="shared" si="14"/>
        <v>13.66</v>
      </c>
      <c r="O19" s="39">
        <f t="shared" si="11"/>
        <v>17</v>
      </c>
      <c r="P19" s="46">
        <f t="shared" si="15"/>
        <v>20.966999999999999</v>
      </c>
      <c r="Q19" s="36">
        <f t="shared" si="16"/>
        <v>1417054.7</v>
      </c>
      <c r="R19" s="36">
        <f t="shared" si="17"/>
        <v>28347.380000000121</v>
      </c>
      <c r="S19" s="36">
        <f t="shared" si="18"/>
        <v>212346.23</v>
      </c>
      <c r="T19" s="36">
        <f t="shared" si="19"/>
        <v>44289.849999999977</v>
      </c>
      <c r="U19" s="36">
        <f t="shared" si="20"/>
        <v>337259.02</v>
      </c>
      <c r="V19" s="36">
        <f t="shared" si="21"/>
        <v>6565.25</v>
      </c>
      <c r="W19" s="33">
        <f t="shared" si="22"/>
        <v>2045862.4300000002</v>
      </c>
      <c r="Y19" s="33"/>
      <c r="Z19" s="33"/>
    </row>
    <row r="20" spans="1:26" x14ac:dyDescent="0.3">
      <c r="A20" t="s">
        <v>28</v>
      </c>
      <c r="B20" t="s">
        <v>817</v>
      </c>
      <c r="C20" s="36">
        <v>469.51</v>
      </c>
      <c r="D20" s="51">
        <v>27.265000000000001</v>
      </c>
      <c r="E20" s="51">
        <v>1.55</v>
      </c>
      <c r="F20">
        <v>0</v>
      </c>
      <c r="G20" s="42">
        <v>1</v>
      </c>
      <c r="H20" s="42">
        <v>1.04</v>
      </c>
      <c r="I20" s="45">
        <v>67585</v>
      </c>
      <c r="J20" s="45">
        <v>68937</v>
      </c>
      <c r="K20" s="41">
        <f>VLOOKUP(A20,'3121% SY'!$A$3:$I$325,9,FALSE)</f>
        <v>0.17969999999999997</v>
      </c>
      <c r="L20" s="42">
        <f t="shared" si="12"/>
        <v>0.27853499999999998</v>
      </c>
      <c r="M20" s="43">
        <f t="shared" si="13"/>
        <v>27.543535000000002</v>
      </c>
      <c r="N20" s="44">
        <f t="shared" si="14"/>
        <v>17.05</v>
      </c>
      <c r="O20" s="39">
        <f t="shared" si="11"/>
        <v>17.05</v>
      </c>
      <c r="P20" s="46">
        <f t="shared" si="15"/>
        <v>31.806000000000001</v>
      </c>
      <c r="Q20" s="36">
        <f t="shared" si="16"/>
        <v>2149608.5099999998</v>
      </c>
      <c r="R20" s="36">
        <f t="shared" si="17"/>
        <v>130706.12000000011</v>
      </c>
      <c r="S20" s="36">
        <f t="shared" si="18"/>
        <v>322119.71999999997</v>
      </c>
      <c r="T20" s="36">
        <f t="shared" si="19"/>
        <v>67185.72000000003</v>
      </c>
      <c r="U20" s="36">
        <f t="shared" si="20"/>
        <v>511606.83</v>
      </c>
      <c r="V20" s="36">
        <f t="shared" si="21"/>
        <v>30271.54</v>
      </c>
      <c r="W20" s="33">
        <f t="shared" si="22"/>
        <v>3211498.44</v>
      </c>
      <c r="Y20" s="33"/>
      <c r="Z20" s="33"/>
    </row>
    <row r="21" spans="1:26" x14ac:dyDescent="0.3">
      <c r="A21" t="s">
        <v>29</v>
      </c>
      <c r="B21" t="s">
        <v>816</v>
      </c>
      <c r="C21" s="36">
        <v>328.8</v>
      </c>
      <c r="D21" s="51">
        <v>19.5</v>
      </c>
      <c r="E21" s="51">
        <v>2.5</v>
      </c>
      <c r="F21">
        <v>0</v>
      </c>
      <c r="G21" s="42">
        <v>1</v>
      </c>
      <c r="H21" s="42">
        <v>1</v>
      </c>
      <c r="I21" s="45">
        <v>67585</v>
      </c>
      <c r="J21" s="45">
        <v>68937</v>
      </c>
      <c r="K21" s="41">
        <f>VLOOKUP(A21,'3121% SY'!$A$3:$I$325,9,FALSE)</f>
        <v>0.25429999999999997</v>
      </c>
      <c r="L21" s="42">
        <f t="shared" si="12"/>
        <v>0.63574999999999993</v>
      </c>
      <c r="M21" s="43">
        <f t="shared" si="13"/>
        <v>20.135750000000002</v>
      </c>
      <c r="N21" s="44">
        <f t="shared" si="14"/>
        <v>16.329999999999998</v>
      </c>
      <c r="O21" s="39">
        <f t="shared" si="11"/>
        <v>17</v>
      </c>
      <c r="P21" s="46">
        <f t="shared" si="15"/>
        <v>22.338999999999999</v>
      </c>
      <c r="Q21" s="36">
        <f t="shared" si="16"/>
        <v>1509781.32</v>
      </c>
      <c r="R21" s="36">
        <f t="shared" si="17"/>
        <v>30202.319999999832</v>
      </c>
      <c r="S21" s="36">
        <f t="shared" si="18"/>
        <v>226241.35</v>
      </c>
      <c r="T21" s="36">
        <f t="shared" si="19"/>
        <v>47188.00999999998</v>
      </c>
      <c r="U21" s="36">
        <f t="shared" si="20"/>
        <v>359327.95</v>
      </c>
      <c r="V21" s="36">
        <f t="shared" si="21"/>
        <v>6994.86</v>
      </c>
      <c r="W21" s="33">
        <f t="shared" si="22"/>
        <v>2179735.81</v>
      </c>
      <c r="Y21" s="33"/>
      <c r="Z21" s="33"/>
    </row>
    <row r="22" spans="1:26" x14ac:dyDescent="0.3">
      <c r="A22" t="s">
        <v>30</v>
      </c>
      <c r="B22" t="s">
        <v>794</v>
      </c>
      <c r="C22" s="36">
        <v>1839.8300000000002</v>
      </c>
      <c r="D22" s="51">
        <v>122.093</v>
      </c>
      <c r="E22" s="51">
        <v>10.807</v>
      </c>
      <c r="F22">
        <v>0</v>
      </c>
      <c r="G22" s="42">
        <v>1.04</v>
      </c>
      <c r="H22" s="42">
        <v>1.04</v>
      </c>
      <c r="I22" s="45">
        <v>67585</v>
      </c>
      <c r="J22" s="45">
        <v>68937</v>
      </c>
      <c r="K22" s="41">
        <f>VLOOKUP(A22,'3121% SY'!$A$3:$I$325,9,FALSE)</f>
        <v>0.24039999999999995</v>
      </c>
      <c r="L22" s="42">
        <f t="shared" si="12"/>
        <v>2.5980027999999997</v>
      </c>
      <c r="M22" s="43">
        <f t="shared" si="13"/>
        <v>124.69100280000001</v>
      </c>
      <c r="N22" s="44">
        <f t="shared" si="14"/>
        <v>14.76</v>
      </c>
      <c r="O22" s="39">
        <f t="shared" si="11"/>
        <v>17</v>
      </c>
      <c r="P22" s="46">
        <f t="shared" si="15"/>
        <v>125</v>
      </c>
      <c r="Q22" s="36">
        <f t="shared" si="16"/>
        <v>8786050</v>
      </c>
      <c r="R22" s="36">
        <f t="shared" si="17"/>
        <v>175760</v>
      </c>
      <c r="S22" s="36">
        <f t="shared" si="18"/>
        <v>1265955</v>
      </c>
      <c r="T22" s="36">
        <f t="shared" si="19"/>
        <v>264045</v>
      </c>
      <c r="U22" s="36">
        <f t="shared" si="20"/>
        <v>2091079.9</v>
      </c>
      <c r="V22" s="36">
        <f t="shared" si="21"/>
        <v>40706.019999999997</v>
      </c>
      <c r="W22" s="33">
        <f t="shared" si="22"/>
        <v>12623595.92</v>
      </c>
      <c r="Y22" s="33"/>
      <c r="Z22" s="33"/>
    </row>
    <row r="23" spans="1:26" x14ac:dyDescent="0.3">
      <c r="A23" t="s">
        <v>1018</v>
      </c>
      <c r="B23" t="s">
        <v>1019</v>
      </c>
      <c r="C23" s="60">
        <v>0</v>
      </c>
      <c r="D23" s="51">
        <v>0</v>
      </c>
      <c r="E23" s="51">
        <v>0</v>
      </c>
      <c r="F23">
        <v>0</v>
      </c>
      <c r="G23" s="42">
        <v>1.04</v>
      </c>
      <c r="H23" s="42">
        <v>1.04</v>
      </c>
      <c r="I23" s="45">
        <v>67585</v>
      </c>
      <c r="J23" s="45">
        <v>68937</v>
      </c>
      <c r="K23" s="41">
        <f>VLOOKUP(A23,'3121% SY'!$A$3:$I$325,9,FALSE)</f>
        <v>0</v>
      </c>
      <c r="L23" s="42">
        <f t="shared" ref="L23" si="23">K23*E23</f>
        <v>0</v>
      </c>
      <c r="M23" s="43">
        <f t="shared" ref="M23" si="24">SUM(L23,D23,F23)</f>
        <v>0</v>
      </c>
      <c r="N23" s="44">
        <f t="shared" ref="N23" si="25">IFERROR(ROUND(C23/M23,2),0)</f>
        <v>0</v>
      </c>
      <c r="O23" s="39">
        <f t="shared" ref="O23" si="26">IF(N23&gt;$O$2,IF(N23&gt;25.23,25.23,N23),$O$2)</f>
        <v>17</v>
      </c>
      <c r="P23" s="46">
        <f t="shared" si="15"/>
        <v>0</v>
      </c>
      <c r="Q23" s="36">
        <f t="shared" ref="Q23" si="27">ROUND($P23*I23*G23,2)</f>
        <v>0</v>
      </c>
      <c r="R23" s="36">
        <f t="shared" ref="R23" si="28">ROUND($P23*J23*H23,2)-Q23</f>
        <v>0</v>
      </c>
      <c r="S23" s="36">
        <f t="shared" si="18"/>
        <v>0</v>
      </c>
      <c r="T23" s="36">
        <f t="shared" ref="T23" si="29">ROUND($P23*1000*12*1.02,2)-S23</f>
        <v>0</v>
      </c>
      <c r="U23" s="36">
        <f t="shared" ref="U23" si="30">ROUND(Q23*0.238,2)</f>
        <v>0</v>
      </c>
      <c r="V23" s="36">
        <f t="shared" ref="V23" si="31">ROUND(R23*0.2316,2)</f>
        <v>0</v>
      </c>
      <c r="W23" s="33">
        <f t="shared" ref="W23" si="32">SUM(Q23:V23)</f>
        <v>0</v>
      </c>
      <c r="Y23" s="33"/>
      <c r="Z23" s="33"/>
    </row>
    <row r="24" spans="1:26" x14ac:dyDescent="0.3">
      <c r="A24" t="s">
        <v>31</v>
      </c>
      <c r="B24" t="s">
        <v>738</v>
      </c>
      <c r="C24" s="36">
        <v>969.88999999999987</v>
      </c>
      <c r="D24" s="51">
        <v>60.039000000000001</v>
      </c>
      <c r="E24" s="51">
        <v>7.0289999999999999</v>
      </c>
      <c r="F24">
        <v>0</v>
      </c>
      <c r="G24" s="42">
        <v>1.04</v>
      </c>
      <c r="H24" s="42">
        <v>1.04</v>
      </c>
      <c r="I24" s="45">
        <v>67585</v>
      </c>
      <c r="J24" s="45">
        <v>68937</v>
      </c>
      <c r="K24" s="41">
        <f>VLOOKUP(A24,'3121% SY'!$A$3:$I$325,9,FALSE)</f>
        <v>0.25609999999999999</v>
      </c>
      <c r="L24" s="42">
        <f t="shared" si="12"/>
        <v>1.8001269</v>
      </c>
      <c r="M24" s="43">
        <f t="shared" si="13"/>
        <v>61.839126900000004</v>
      </c>
      <c r="N24" s="44">
        <f t="shared" si="14"/>
        <v>15.68</v>
      </c>
      <c r="O24" s="39">
        <f t="shared" si="11"/>
        <v>17</v>
      </c>
      <c r="P24" s="46">
        <f t="shared" si="15"/>
        <v>65.894999999999996</v>
      </c>
      <c r="Q24" s="36">
        <f t="shared" si="16"/>
        <v>4631654.12</v>
      </c>
      <c r="R24" s="36">
        <f t="shared" si="17"/>
        <v>92653.639999999665</v>
      </c>
      <c r="S24" s="36">
        <f t="shared" si="18"/>
        <v>667360.84</v>
      </c>
      <c r="T24" s="36">
        <f t="shared" si="19"/>
        <v>139193.96000000008</v>
      </c>
      <c r="U24" s="36">
        <f t="shared" si="20"/>
        <v>1102333.68</v>
      </c>
      <c r="V24" s="36">
        <f t="shared" si="21"/>
        <v>21458.58</v>
      </c>
      <c r="W24" s="33">
        <f t="shared" si="22"/>
        <v>6654654.8199999994</v>
      </c>
      <c r="Y24" s="33"/>
      <c r="Z24" s="33"/>
    </row>
    <row r="25" spans="1:26" x14ac:dyDescent="0.3">
      <c r="A25" t="s">
        <v>32</v>
      </c>
      <c r="B25" t="s">
        <v>825</v>
      </c>
      <c r="C25" s="36">
        <v>56.6</v>
      </c>
      <c r="D25" s="51">
        <v>4.5359999999999996</v>
      </c>
      <c r="E25" s="51">
        <v>0.24</v>
      </c>
      <c r="F25">
        <v>0</v>
      </c>
      <c r="G25" s="42">
        <v>1</v>
      </c>
      <c r="H25" s="42">
        <v>1</v>
      </c>
      <c r="I25" s="45">
        <v>67585</v>
      </c>
      <c r="J25" s="45">
        <v>68937</v>
      </c>
      <c r="K25" s="41">
        <f>VLOOKUP(A25,'3121% SY'!$A$3:$I$325,9,FALSE)</f>
        <v>0.13119999999999998</v>
      </c>
      <c r="L25" s="42">
        <f t="shared" si="12"/>
        <v>3.1487999999999995E-2</v>
      </c>
      <c r="M25" s="43">
        <f t="shared" si="13"/>
        <v>4.567488</v>
      </c>
      <c r="N25" s="44">
        <f t="shared" si="14"/>
        <v>12.39</v>
      </c>
      <c r="O25" s="39">
        <f t="shared" si="11"/>
        <v>17</v>
      </c>
      <c r="P25" s="46">
        <f t="shared" si="15"/>
        <v>3.8450000000000002</v>
      </c>
      <c r="Q25" s="36">
        <f t="shared" si="16"/>
        <v>259864.33</v>
      </c>
      <c r="R25" s="36">
        <f t="shared" si="17"/>
        <v>5198.4400000000314</v>
      </c>
      <c r="S25" s="36">
        <f t="shared" si="18"/>
        <v>38940.78</v>
      </c>
      <c r="T25" s="36">
        <f t="shared" si="19"/>
        <v>8122.0200000000041</v>
      </c>
      <c r="U25" s="36">
        <f t="shared" si="20"/>
        <v>61847.71</v>
      </c>
      <c r="V25" s="36">
        <f t="shared" si="21"/>
        <v>1203.96</v>
      </c>
      <c r="W25" s="33">
        <f t="shared" si="22"/>
        <v>375177.24000000011</v>
      </c>
      <c r="Y25" s="33"/>
      <c r="Z25" s="33"/>
    </row>
    <row r="26" spans="1:26" x14ac:dyDescent="0.3">
      <c r="A26" t="s">
        <v>33</v>
      </c>
      <c r="B26" t="s">
        <v>760</v>
      </c>
      <c r="C26" s="36">
        <v>656.45999999999992</v>
      </c>
      <c r="D26" s="51">
        <v>45.695</v>
      </c>
      <c r="E26" s="51">
        <v>6.3280000000000003</v>
      </c>
      <c r="F26">
        <v>0</v>
      </c>
      <c r="G26" s="42">
        <v>1.06</v>
      </c>
      <c r="H26" s="42">
        <v>1.06</v>
      </c>
      <c r="I26" s="45">
        <v>67585</v>
      </c>
      <c r="J26" s="45">
        <v>68937</v>
      </c>
      <c r="K26" s="41">
        <f>VLOOKUP(A26,'3121% SY'!$A$3:$I$325,9,FALSE)</f>
        <v>0.24060000000000004</v>
      </c>
      <c r="L26" s="42">
        <f t="shared" si="12"/>
        <v>1.5225168000000002</v>
      </c>
      <c r="M26" s="43">
        <f t="shared" si="13"/>
        <v>47.217516799999999</v>
      </c>
      <c r="N26" s="44">
        <f t="shared" si="14"/>
        <v>13.9</v>
      </c>
      <c r="O26" s="39">
        <f t="shared" si="11"/>
        <v>17</v>
      </c>
      <c r="P26" s="46">
        <f t="shared" si="15"/>
        <v>44.600999999999999</v>
      </c>
      <c r="Q26" s="36">
        <f t="shared" si="16"/>
        <v>3195220.1</v>
      </c>
      <c r="R26" s="36">
        <f t="shared" si="17"/>
        <v>63918.589999999851</v>
      </c>
      <c r="S26" s="36">
        <f t="shared" si="18"/>
        <v>451702.87</v>
      </c>
      <c r="T26" s="36">
        <f t="shared" si="19"/>
        <v>94213.37</v>
      </c>
      <c r="U26" s="36">
        <f t="shared" si="20"/>
        <v>760462.38</v>
      </c>
      <c r="V26" s="36">
        <f t="shared" si="21"/>
        <v>14803.55</v>
      </c>
      <c r="W26" s="33">
        <f t="shared" si="22"/>
        <v>4580320.8600000003</v>
      </c>
      <c r="Y26" s="33"/>
      <c r="Z26" s="33"/>
    </row>
    <row r="27" spans="1:26" x14ac:dyDescent="0.3">
      <c r="A27" t="s">
        <v>34</v>
      </c>
      <c r="B27" t="s">
        <v>624</v>
      </c>
      <c r="C27" s="36">
        <v>160.79</v>
      </c>
      <c r="D27" s="51">
        <v>10.75</v>
      </c>
      <c r="E27" s="51">
        <v>1.3819999999999999</v>
      </c>
      <c r="F27">
        <v>0</v>
      </c>
      <c r="G27" s="42">
        <v>1</v>
      </c>
      <c r="H27" s="42">
        <v>1</v>
      </c>
      <c r="I27" s="45">
        <v>67585</v>
      </c>
      <c r="J27" s="45">
        <v>68937</v>
      </c>
      <c r="K27" s="41">
        <f>VLOOKUP(A27,'3121% SY'!$A$3:$I$325,9,FALSE)</f>
        <v>0.22809999999999997</v>
      </c>
      <c r="L27" s="42">
        <f t="shared" si="12"/>
        <v>0.31523419999999991</v>
      </c>
      <c r="M27" s="43">
        <f t="shared" si="13"/>
        <v>11.065234199999999</v>
      </c>
      <c r="N27" s="44">
        <f t="shared" si="14"/>
        <v>14.53</v>
      </c>
      <c r="O27" s="39">
        <f t="shared" si="11"/>
        <v>17</v>
      </c>
      <c r="P27" s="46">
        <f t="shared" si="15"/>
        <v>10.923999999999999</v>
      </c>
      <c r="Q27" s="36">
        <f t="shared" si="16"/>
        <v>738298.54</v>
      </c>
      <c r="R27" s="36">
        <f t="shared" si="17"/>
        <v>14769.25</v>
      </c>
      <c r="S27" s="36">
        <f t="shared" si="18"/>
        <v>110634.34</v>
      </c>
      <c r="T27" s="36">
        <f t="shared" si="19"/>
        <v>23075.420000000013</v>
      </c>
      <c r="U27" s="36">
        <f t="shared" si="20"/>
        <v>175715.05</v>
      </c>
      <c r="V27" s="36">
        <f t="shared" si="21"/>
        <v>3420.56</v>
      </c>
      <c r="W27" s="33">
        <f t="shared" si="22"/>
        <v>1065913.1600000001</v>
      </c>
      <c r="Y27" s="33"/>
      <c r="Z27" s="33"/>
    </row>
    <row r="28" spans="1:26" x14ac:dyDescent="0.3">
      <c r="A28" t="s">
        <v>35</v>
      </c>
      <c r="B28" t="s">
        <v>744</v>
      </c>
      <c r="C28" s="36">
        <v>274.88</v>
      </c>
      <c r="D28" s="51">
        <v>16.611000000000001</v>
      </c>
      <c r="E28" s="51">
        <v>1.19</v>
      </c>
      <c r="F28">
        <v>0</v>
      </c>
      <c r="G28" s="42">
        <v>1</v>
      </c>
      <c r="H28" s="42">
        <v>1</v>
      </c>
      <c r="I28" s="45">
        <v>67585</v>
      </c>
      <c r="J28" s="45">
        <v>68937</v>
      </c>
      <c r="K28" s="41">
        <f>VLOOKUP(A28,'3121% SY'!$A$3:$I$325,9,FALSE)</f>
        <v>0.19169999999999998</v>
      </c>
      <c r="L28" s="42">
        <f t="shared" si="12"/>
        <v>0.22812299999999996</v>
      </c>
      <c r="M28" s="43">
        <f t="shared" si="13"/>
        <v>16.839123000000001</v>
      </c>
      <c r="N28" s="44">
        <f t="shared" si="14"/>
        <v>16.32</v>
      </c>
      <c r="O28" s="39">
        <f t="shared" si="11"/>
        <v>17</v>
      </c>
      <c r="P28" s="46">
        <f t="shared" si="15"/>
        <v>18.675999999999998</v>
      </c>
      <c r="Q28" s="36">
        <f t="shared" si="16"/>
        <v>1262217.46</v>
      </c>
      <c r="R28" s="36">
        <f t="shared" si="17"/>
        <v>25249.949999999953</v>
      </c>
      <c r="S28" s="36">
        <f t="shared" si="18"/>
        <v>189143.8</v>
      </c>
      <c r="T28" s="36">
        <f t="shared" si="19"/>
        <v>39450.44</v>
      </c>
      <c r="U28" s="36">
        <f t="shared" si="20"/>
        <v>300407.76</v>
      </c>
      <c r="V28" s="36">
        <f t="shared" si="21"/>
        <v>5847.89</v>
      </c>
      <c r="W28" s="33">
        <f t="shared" si="22"/>
        <v>1822317.2999999998</v>
      </c>
      <c r="Y28" s="33"/>
      <c r="Z28" s="33"/>
    </row>
    <row r="29" spans="1:26" x14ac:dyDescent="0.3">
      <c r="A29" t="s">
        <v>874</v>
      </c>
      <c r="B29" t="s">
        <v>875</v>
      </c>
      <c r="C29" s="36">
        <v>30.4</v>
      </c>
      <c r="D29" s="51">
        <v>4.3550000000000004</v>
      </c>
      <c r="E29" s="51">
        <v>0</v>
      </c>
      <c r="F29">
        <v>0</v>
      </c>
      <c r="G29" s="42">
        <v>1</v>
      </c>
      <c r="H29" s="42">
        <v>1</v>
      </c>
      <c r="I29" s="45">
        <v>67585</v>
      </c>
      <c r="J29" s="45">
        <v>68937</v>
      </c>
      <c r="K29" s="41">
        <f>VLOOKUP(A29,'3121% SY'!$A$3:$I$325,9,FALSE)</f>
        <v>0.14119999999999999</v>
      </c>
      <c r="L29" s="42">
        <f t="shared" si="12"/>
        <v>0</v>
      </c>
      <c r="M29" s="43">
        <f t="shared" si="13"/>
        <v>4.3550000000000004</v>
      </c>
      <c r="N29" s="44">
        <f t="shared" si="14"/>
        <v>6.98</v>
      </c>
      <c r="O29" s="39">
        <f t="shared" si="11"/>
        <v>17</v>
      </c>
      <c r="P29" s="46">
        <f t="shared" si="15"/>
        <v>2.0649999999999999</v>
      </c>
      <c r="Q29" s="36">
        <f t="shared" si="16"/>
        <v>139563.03</v>
      </c>
      <c r="R29" s="36">
        <f t="shared" si="17"/>
        <v>2791.8800000000047</v>
      </c>
      <c r="S29" s="36">
        <f t="shared" si="18"/>
        <v>20913.580000000002</v>
      </c>
      <c r="T29" s="36">
        <f t="shared" si="19"/>
        <v>4362.0199999999968</v>
      </c>
      <c r="U29" s="36">
        <f t="shared" si="20"/>
        <v>33216</v>
      </c>
      <c r="V29" s="36">
        <f t="shared" si="21"/>
        <v>646.6</v>
      </c>
      <c r="W29" s="33">
        <f t="shared" si="22"/>
        <v>201493.11</v>
      </c>
      <c r="Y29" s="33"/>
      <c r="Z29" s="33"/>
    </row>
    <row r="30" spans="1:26" x14ac:dyDescent="0.3">
      <c r="A30" t="s">
        <v>36</v>
      </c>
      <c r="B30" t="s">
        <v>784</v>
      </c>
      <c r="C30" s="36">
        <v>5953.4900000000007</v>
      </c>
      <c r="D30" s="51">
        <v>374.59300000000002</v>
      </c>
      <c r="E30" s="51">
        <v>35.006999999999998</v>
      </c>
      <c r="F30">
        <v>0</v>
      </c>
      <c r="G30" s="42">
        <v>1.06</v>
      </c>
      <c r="H30" s="42">
        <v>1.06</v>
      </c>
      <c r="I30" s="45">
        <v>67585</v>
      </c>
      <c r="J30" s="45">
        <v>68937</v>
      </c>
      <c r="K30" s="41">
        <f>VLOOKUP(A30,'3121% SY'!$A$3:$I$325,9,FALSE)</f>
        <v>0.32499999999999996</v>
      </c>
      <c r="L30" s="42">
        <f t="shared" si="12"/>
        <v>11.377274999999997</v>
      </c>
      <c r="M30" s="43">
        <f t="shared" si="13"/>
        <v>385.97027500000002</v>
      </c>
      <c r="N30" s="44">
        <f t="shared" si="14"/>
        <v>15.42</v>
      </c>
      <c r="O30" s="39">
        <f t="shared" si="11"/>
        <v>17</v>
      </c>
      <c r="P30" s="46">
        <f t="shared" si="15"/>
        <v>404.48700000000002</v>
      </c>
      <c r="Q30" s="36">
        <f t="shared" si="16"/>
        <v>28977489.129999999</v>
      </c>
      <c r="R30" s="36">
        <f t="shared" si="17"/>
        <v>579678.41000000015</v>
      </c>
      <c r="S30" s="36">
        <f t="shared" si="18"/>
        <v>4096498.72</v>
      </c>
      <c r="T30" s="36">
        <f t="shared" si="19"/>
        <v>854422.15999999968</v>
      </c>
      <c r="U30" s="36">
        <f t="shared" si="20"/>
        <v>6896642.4100000001</v>
      </c>
      <c r="V30" s="36">
        <f t="shared" si="21"/>
        <v>134253.51999999999</v>
      </c>
      <c r="W30" s="33">
        <f t="shared" si="22"/>
        <v>41538984.350000001</v>
      </c>
      <c r="Y30" s="33"/>
      <c r="Z30" s="33"/>
    </row>
    <row r="31" spans="1:26" x14ac:dyDescent="0.3">
      <c r="A31" t="s">
        <v>37</v>
      </c>
      <c r="B31" t="s">
        <v>842</v>
      </c>
      <c r="C31" s="36">
        <v>538.16999999999996</v>
      </c>
      <c r="D31" s="51">
        <v>31.344999999999999</v>
      </c>
      <c r="E31" s="51">
        <v>1.998</v>
      </c>
      <c r="F31">
        <v>0</v>
      </c>
      <c r="G31" s="42">
        <v>1.06</v>
      </c>
      <c r="H31" s="42">
        <v>1.06</v>
      </c>
      <c r="I31" s="45">
        <v>67585</v>
      </c>
      <c r="J31" s="45">
        <v>68937</v>
      </c>
      <c r="K31" s="41">
        <f>VLOOKUP(A31,'3121% SY'!$A$3:$I$325,9,FALSE)</f>
        <v>0.23150000000000004</v>
      </c>
      <c r="L31" s="42">
        <f t="shared" si="12"/>
        <v>0.46253700000000009</v>
      </c>
      <c r="M31" s="43">
        <f t="shared" si="13"/>
        <v>31.807537</v>
      </c>
      <c r="N31" s="44">
        <f t="shared" si="14"/>
        <v>16.920000000000002</v>
      </c>
      <c r="O31" s="39">
        <f t="shared" si="11"/>
        <v>17</v>
      </c>
      <c r="P31" s="46">
        <f t="shared" si="15"/>
        <v>36.564</v>
      </c>
      <c r="Q31" s="36">
        <f t="shared" si="16"/>
        <v>2619448.62</v>
      </c>
      <c r="R31" s="36">
        <f t="shared" si="17"/>
        <v>52400.600000000093</v>
      </c>
      <c r="S31" s="36">
        <f t="shared" si="18"/>
        <v>370307.03</v>
      </c>
      <c r="T31" s="36">
        <f t="shared" si="19"/>
        <v>77236.329999999958</v>
      </c>
      <c r="U31" s="36">
        <f t="shared" si="20"/>
        <v>623428.77</v>
      </c>
      <c r="V31" s="36">
        <f t="shared" si="21"/>
        <v>12135.98</v>
      </c>
      <c r="W31" s="33">
        <f t="shared" si="22"/>
        <v>3754957.33</v>
      </c>
      <c r="Y31" s="33"/>
      <c r="Z31" s="33"/>
    </row>
    <row r="32" spans="1:26" x14ac:dyDescent="0.3">
      <c r="A32" t="s">
        <v>38</v>
      </c>
      <c r="B32" t="s">
        <v>849</v>
      </c>
      <c r="C32" s="36">
        <v>465.11999999999995</v>
      </c>
      <c r="D32" s="51">
        <v>26.619</v>
      </c>
      <c r="E32" s="51">
        <v>2.36</v>
      </c>
      <c r="F32">
        <v>0</v>
      </c>
      <c r="G32" s="42">
        <v>1.06</v>
      </c>
      <c r="H32" s="42">
        <v>1.1000000000000001</v>
      </c>
      <c r="I32" s="45">
        <v>67585</v>
      </c>
      <c r="J32" s="45">
        <v>68937</v>
      </c>
      <c r="K32" s="41">
        <f>VLOOKUP(A32,'3121% SY'!$A$3:$I$325,9,FALSE)</f>
        <v>0.25219999999999998</v>
      </c>
      <c r="L32" s="42">
        <f t="shared" si="12"/>
        <v>0.59519199999999994</v>
      </c>
      <c r="M32" s="43">
        <f t="shared" si="13"/>
        <v>27.214192000000001</v>
      </c>
      <c r="N32" s="44">
        <f t="shared" si="14"/>
        <v>17.09</v>
      </c>
      <c r="O32" s="39">
        <f t="shared" si="11"/>
        <v>17.09</v>
      </c>
      <c r="P32" s="46">
        <f t="shared" si="15"/>
        <v>31.434000000000001</v>
      </c>
      <c r="Q32" s="36">
        <f t="shared" si="16"/>
        <v>2251934.9</v>
      </c>
      <c r="R32" s="36">
        <f t="shared" si="17"/>
        <v>131727.3200000003</v>
      </c>
      <c r="S32" s="36">
        <f t="shared" si="18"/>
        <v>318352.24</v>
      </c>
      <c r="T32" s="36">
        <f t="shared" si="19"/>
        <v>66399.919999999984</v>
      </c>
      <c r="U32" s="36">
        <f t="shared" si="20"/>
        <v>535960.51</v>
      </c>
      <c r="V32" s="36">
        <f t="shared" si="21"/>
        <v>30508.05</v>
      </c>
      <c r="W32" s="33">
        <f t="shared" si="22"/>
        <v>3334882.9399999995</v>
      </c>
      <c r="Y32" s="33"/>
      <c r="Z32" s="33"/>
    </row>
    <row r="33" spans="1:26" x14ac:dyDescent="0.3">
      <c r="A33" t="s">
        <v>39</v>
      </c>
      <c r="B33" t="s">
        <v>839</v>
      </c>
      <c r="C33" s="36">
        <v>70.400000000000006</v>
      </c>
      <c r="D33" s="51">
        <v>4.24</v>
      </c>
      <c r="E33" s="51">
        <v>0</v>
      </c>
      <c r="F33">
        <v>0</v>
      </c>
      <c r="G33" s="42">
        <v>1</v>
      </c>
      <c r="H33" s="42">
        <v>1</v>
      </c>
      <c r="I33" s="45">
        <v>67585</v>
      </c>
      <c r="J33" s="45">
        <v>68937</v>
      </c>
      <c r="K33" s="41">
        <f>VLOOKUP(A33,'3121% SY'!$A$3:$I$325,9,FALSE)</f>
        <v>0.23099999999999998</v>
      </c>
      <c r="L33" s="42">
        <f t="shared" si="12"/>
        <v>0</v>
      </c>
      <c r="M33" s="43">
        <f t="shared" si="13"/>
        <v>4.24</v>
      </c>
      <c r="N33" s="44">
        <f t="shared" si="14"/>
        <v>16.600000000000001</v>
      </c>
      <c r="O33" s="39">
        <f t="shared" si="11"/>
        <v>17</v>
      </c>
      <c r="P33" s="46">
        <f t="shared" si="15"/>
        <v>4.7830000000000004</v>
      </c>
      <c r="Q33" s="36">
        <f t="shared" si="16"/>
        <v>323259.06</v>
      </c>
      <c r="R33" s="36">
        <f t="shared" si="17"/>
        <v>6466.609999999986</v>
      </c>
      <c r="S33" s="36">
        <f t="shared" si="18"/>
        <v>48440.5</v>
      </c>
      <c r="T33" s="36">
        <f t="shared" si="19"/>
        <v>10103.419999999998</v>
      </c>
      <c r="U33" s="36">
        <f t="shared" si="20"/>
        <v>76935.66</v>
      </c>
      <c r="V33" s="36">
        <f t="shared" si="21"/>
        <v>1497.67</v>
      </c>
      <c r="W33" s="33">
        <f t="shared" si="22"/>
        <v>466702.92</v>
      </c>
      <c r="Y33" s="33"/>
      <c r="Z33" s="33"/>
    </row>
    <row r="34" spans="1:26" x14ac:dyDescent="0.3">
      <c r="A34" t="s">
        <v>40</v>
      </c>
      <c r="B34" t="s">
        <v>791</v>
      </c>
      <c r="C34" s="36">
        <v>757.56999999999982</v>
      </c>
      <c r="D34" s="51">
        <v>44.006999999999998</v>
      </c>
      <c r="E34" s="51">
        <v>4.7560000000000002</v>
      </c>
      <c r="F34">
        <v>0</v>
      </c>
      <c r="G34" s="42">
        <v>1.06</v>
      </c>
      <c r="H34" s="42">
        <v>1.06</v>
      </c>
      <c r="I34" s="45">
        <v>67585</v>
      </c>
      <c r="J34" s="45">
        <v>68937</v>
      </c>
      <c r="K34" s="41">
        <f>VLOOKUP(A34,'3121% SY'!$A$3:$I$325,9,FALSE)</f>
        <v>0.22619999999999996</v>
      </c>
      <c r="L34" s="42">
        <f t="shared" si="12"/>
        <v>1.0758071999999999</v>
      </c>
      <c r="M34" s="43">
        <f t="shared" si="13"/>
        <v>45.082807199999998</v>
      </c>
      <c r="N34" s="44">
        <f t="shared" si="14"/>
        <v>16.8</v>
      </c>
      <c r="O34" s="39">
        <f t="shared" si="11"/>
        <v>17</v>
      </c>
      <c r="P34" s="46">
        <f t="shared" si="15"/>
        <v>51.47</v>
      </c>
      <c r="Q34" s="36">
        <f t="shared" si="16"/>
        <v>3687315.95</v>
      </c>
      <c r="R34" s="36">
        <f t="shared" si="17"/>
        <v>73762.679999999702</v>
      </c>
      <c r="S34" s="36">
        <f t="shared" si="18"/>
        <v>521269.63</v>
      </c>
      <c r="T34" s="36">
        <f t="shared" si="19"/>
        <v>108723.17000000004</v>
      </c>
      <c r="U34" s="36">
        <f t="shared" si="20"/>
        <v>877581.2</v>
      </c>
      <c r="V34" s="36">
        <f t="shared" si="21"/>
        <v>17083.439999999999</v>
      </c>
      <c r="W34" s="33">
        <f t="shared" si="22"/>
        <v>5285736.07</v>
      </c>
      <c r="Y34" s="33"/>
      <c r="Z34" s="33"/>
    </row>
    <row r="35" spans="1:26" x14ac:dyDescent="0.3">
      <c r="A35" t="s">
        <v>41</v>
      </c>
      <c r="B35" t="s">
        <v>659</v>
      </c>
      <c r="C35" s="36">
        <v>5946.67</v>
      </c>
      <c r="D35" s="51">
        <v>365.90100000000001</v>
      </c>
      <c r="E35" s="51">
        <v>49.273000000000003</v>
      </c>
      <c r="F35">
        <v>0</v>
      </c>
      <c r="G35" s="42">
        <v>1.06</v>
      </c>
      <c r="H35" s="42">
        <v>1.06</v>
      </c>
      <c r="I35" s="45">
        <v>67585</v>
      </c>
      <c r="J35" s="45">
        <v>68937</v>
      </c>
      <c r="K35" s="41">
        <f>VLOOKUP(A35,'3121% SY'!$A$3:$I$325,9,FALSE)</f>
        <v>0.23819999999999997</v>
      </c>
      <c r="L35" s="42">
        <f t="shared" si="12"/>
        <v>11.736828599999999</v>
      </c>
      <c r="M35" s="43">
        <f t="shared" si="13"/>
        <v>377.63782860000003</v>
      </c>
      <c r="N35" s="44">
        <f t="shared" si="14"/>
        <v>15.75</v>
      </c>
      <c r="O35" s="39">
        <f t="shared" si="11"/>
        <v>17</v>
      </c>
      <c r="P35" s="46">
        <f t="shared" si="15"/>
        <v>404.024</v>
      </c>
      <c r="Q35" s="36">
        <f t="shared" si="16"/>
        <v>28944319.760000002</v>
      </c>
      <c r="R35" s="36">
        <f t="shared" si="17"/>
        <v>579014.87999999896</v>
      </c>
      <c r="S35" s="36">
        <f t="shared" si="18"/>
        <v>4091809.62</v>
      </c>
      <c r="T35" s="36">
        <f t="shared" si="19"/>
        <v>853444.13999999966</v>
      </c>
      <c r="U35" s="36">
        <f t="shared" si="20"/>
        <v>6888748.0999999996</v>
      </c>
      <c r="V35" s="36">
        <f t="shared" si="21"/>
        <v>134099.85</v>
      </c>
      <c r="W35" s="33">
        <f t="shared" si="22"/>
        <v>41491436.350000001</v>
      </c>
      <c r="Y35" s="33"/>
      <c r="Z35" s="33"/>
    </row>
    <row r="36" spans="1:26" x14ac:dyDescent="0.3">
      <c r="A36" t="s">
        <v>42</v>
      </c>
      <c r="B36" t="s">
        <v>814</v>
      </c>
      <c r="C36" s="36">
        <v>1838.2399999999998</v>
      </c>
      <c r="D36" s="51">
        <v>104.447</v>
      </c>
      <c r="E36" s="51">
        <v>7.97</v>
      </c>
      <c r="F36">
        <v>0</v>
      </c>
      <c r="G36" s="42">
        <v>1.1000000000000001</v>
      </c>
      <c r="H36" s="42">
        <v>1.1000000000000001</v>
      </c>
      <c r="I36" s="45">
        <v>67585</v>
      </c>
      <c r="J36" s="45">
        <v>68937</v>
      </c>
      <c r="K36" s="41">
        <f>VLOOKUP(A36,'3121% SY'!$A$3:$I$325,9,FALSE)</f>
        <v>0.24239999999999995</v>
      </c>
      <c r="L36" s="42">
        <f t="shared" si="12"/>
        <v>1.9319279999999994</v>
      </c>
      <c r="M36" s="43">
        <f t="shared" si="13"/>
        <v>106.378928</v>
      </c>
      <c r="N36" s="44">
        <f t="shared" si="14"/>
        <v>17.28</v>
      </c>
      <c r="O36" s="39">
        <f t="shared" si="11"/>
        <v>17.28</v>
      </c>
      <c r="P36" s="46">
        <f t="shared" si="15"/>
        <v>122.86799999999999</v>
      </c>
      <c r="Q36" s="36">
        <f t="shared" si="16"/>
        <v>9134437.1600000001</v>
      </c>
      <c r="R36" s="36">
        <f t="shared" si="17"/>
        <v>182729.28999999911</v>
      </c>
      <c r="S36" s="36">
        <f t="shared" si="18"/>
        <v>1244362.8700000001</v>
      </c>
      <c r="T36" s="36">
        <f t="shared" si="19"/>
        <v>259541.44999999995</v>
      </c>
      <c r="U36" s="36">
        <f t="shared" si="20"/>
        <v>2173996.04</v>
      </c>
      <c r="V36" s="36">
        <f t="shared" si="21"/>
        <v>42320.1</v>
      </c>
      <c r="W36" s="33">
        <f t="shared" si="22"/>
        <v>13037386.909999998</v>
      </c>
      <c r="Y36" s="33"/>
      <c r="Z36" s="33"/>
    </row>
    <row r="37" spans="1:26" x14ac:dyDescent="0.3">
      <c r="A37" t="s">
        <v>43</v>
      </c>
      <c r="B37" t="s">
        <v>616</v>
      </c>
      <c r="C37" s="36">
        <v>2923.9199999999996</v>
      </c>
      <c r="D37" s="51">
        <v>168.44200000000001</v>
      </c>
      <c r="E37" s="51">
        <v>19.22</v>
      </c>
      <c r="F37">
        <v>0</v>
      </c>
      <c r="G37" s="42">
        <v>1.06</v>
      </c>
      <c r="H37" s="42">
        <v>1.06</v>
      </c>
      <c r="I37" s="45">
        <v>67585</v>
      </c>
      <c r="J37" s="45">
        <v>68937</v>
      </c>
      <c r="K37" s="41">
        <f>VLOOKUP(A37,'3121% SY'!$A$3:$I$325,9,FALSE)</f>
        <v>0.24370000000000003</v>
      </c>
      <c r="L37" s="42">
        <f t="shared" si="12"/>
        <v>4.6839140000000006</v>
      </c>
      <c r="M37" s="43">
        <f t="shared" si="13"/>
        <v>173.12591399999999</v>
      </c>
      <c r="N37" s="44">
        <f t="shared" si="14"/>
        <v>16.89</v>
      </c>
      <c r="O37" s="39">
        <f t="shared" si="11"/>
        <v>17</v>
      </c>
      <c r="P37" s="46">
        <f t="shared" si="15"/>
        <v>198.655</v>
      </c>
      <c r="Q37" s="36">
        <f t="shared" si="16"/>
        <v>14231664.07</v>
      </c>
      <c r="R37" s="36">
        <f t="shared" si="17"/>
        <v>284696.44999999925</v>
      </c>
      <c r="S37" s="36">
        <f t="shared" si="18"/>
        <v>2011906.32</v>
      </c>
      <c r="T37" s="36">
        <f t="shared" si="19"/>
        <v>419630.88000000012</v>
      </c>
      <c r="U37" s="36">
        <f t="shared" si="20"/>
        <v>3387136.05</v>
      </c>
      <c r="V37" s="36">
        <f t="shared" si="21"/>
        <v>65935.7</v>
      </c>
      <c r="W37" s="33">
        <f t="shared" si="22"/>
        <v>20400969.469999999</v>
      </c>
      <c r="Y37" s="33"/>
      <c r="Z37" s="33"/>
    </row>
    <row r="38" spans="1:26" x14ac:dyDescent="0.3">
      <c r="A38" t="s">
        <v>44</v>
      </c>
      <c r="B38" t="s">
        <v>877</v>
      </c>
      <c r="C38" s="36">
        <v>1088.92</v>
      </c>
      <c r="D38" s="51">
        <v>62.287999999999997</v>
      </c>
      <c r="E38" s="51">
        <v>2.9</v>
      </c>
      <c r="F38">
        <v>0</v>
      </c>
      <c r="G38" s="42">
        <v>1.06</v>
      </c>
      <c r="H38" s="42">
        <v>1.06</v>
      </c>
      <c r="I38" s="45">
        <v>67585</v>
      </c>
      <c r="J38" s="45">
        <v>68937</v>
      </c>
      <c r="K38" s="41">
        <f>VLOOKUP(A38,'3121% SY'!$A$3:$I$325,9,FALSE)</f>
        <v>0.20179999999999998</v>
      </c>
      <c r="L38" s="42">
        <f t="shared" si="12"/>
        <v>0.58521999999999996</v>
      </c>
      <c r="M38" s="43">
        <f t="shared" si="13"/>
        <v>62.873219999999996</v>
      </c>
      <c r="N38" s="44">
        <f t="shared" si="14"/>
        <v>17.32</v>
      </c>
      <c r="O38" s="39">
        <f t="shared" si="11"/>
        <v>17.32</v>
      </c>
      <c r="P38" s="46">
        <f t="shared" si="15"/>
        <v>72.616</v>
      </c>
      <c r="Q38" s="36">
        <f t="shared" si="16"/>
        <v>5202217.5</v>
      </c>
      <c r="R38" s="36">
        <f t="shared" si="17"/>
        <v>104067.44000000041</v>
      </c>
      <c r="S38" s="36">
        <f t="shared" si="18"/>
        <v>735428.71</v>
      </c>
      <c r="T38" s="36">
        <f t="shared" si="19"/>
        <v>153391.13</v>
      </c>
      <c r="U38" s="36">
        <f t="shared" si="20"/>
        <v>1238127.77</v>
      </c>
      <c r="V38" s="36">
        <f t="shared" si="21"/>
        <v>24102.02</v>
      </c>
      <c r="W38" s="33">
        <f t="shared" si="22"/>
        <v>7457334.5700000003</v>
      </c>
      <c r="Y38" s="33"/>
      <c r="Z38" s="33"/>
    </row>
    <row r="39" spans="1:26" x14ac:dyDescent="0.3">
      <c r="A39" t="s">
        <v>45</v>
      </c>
      <c r="B39" t="s">
        <v>645</v>
      </c>
      <c r="C39" s="36">
        <v>120.8</v>
      </c>
      <c r="D39" s="51">
        <v>9.4670000000000005</v>
      </c>
      <c r="E39" s="51">
        <v>0</v>
      </c>
      <c r="F39">
        <v>0</v>
      </c>
      <c r="G39" s="42">
        <v>1</v>
      </c>
      <c r="H39" s="42">
        <v>1</v>
      </c>
      <c r="I39" s="45">
        <v>67585</v>
      </c>
      <c r="J39" s="45">
        <v>68937</v>
      </c>
      <c r="K39" s="41">
        <f>VLOOKUP(A39,'3121% SY'!$A$3:$I$325,9,FALSE)</f>
        <v>0.23099999999999998</v>
      </c>
      <c r="L39" s="42">
        <f t="shared" si="12"/>
        <v>0</v>
      </c>
      <c r="M39" s="43">
        <f t="shared" si="13"/>
        <v>9.4670000000000005</v>
      </c>
      <c r="N39" s="44">
        <f t="shared" si="14"/>
        <v>12.76</v>
      </c>
      <c r="O39" s="39">
        <f t="shared" si="11"/>
        <v>17</v>
      </c>
      <c r="P39" s="46">
        <f t="shared" si="15"/>
        <v>8.2070000000000007</v>
      </c>
      <c r="Q39" s="36">
        <f t="shared" si="16"/>
        <v>554670.1</v>
      </c>
      <c r="R39" s="36">
        <f t="shared" si="17"/>
        <v>11095.859999999986</v>
      </c>
      <c r="S39" s="36">
        <f t="shared" si="18"/>
        <v>83117.539999999994</v>
      </c>
      <c r="T39" s="36">
        <f t="shared" si="19"/>
        <v>17336.14</v>
      </c>
      <c r="U39" s="36">
        <f t="shared" si="20"/>
        <v>132011.48000000001</v>
      </c>
      <c r="V39" s="36">
        <f t="shared" si="21"/>
        <v>2569.8000000000002</v>
      </c>
      <c r="W39" s="33">
        <f t="shared" si="22"/>
        <v>800800.92</v>
      </c>
      <c r="Y39" s="33"/>
      <c r="Z39" s="33"/>
    </row>
    <row r="40" spans="1:26" x14ac:dyDescent="0.3">
      <c r="A40" t="s">
        <v>46</v>
      </c>
      <c r="B40" t="s">
        <v>896</v>
      </c>
      <c r="C40" s="36">
        <v>13.399999999999999</v>
      </c>
      <c r="D40" s="51">
        <v>0</v>
      </c>
      <c r="E40" s="51">
        <v>0</v>
      </c>
      <c r="F40">
        <v>0</v>
      </c>
      <c r="G40" s="42">
        <v>1</v>
      </c>
      <c r="H40" s="42">
        <v>1</v>
      </c>
      <c r="I40" s="45">
        <v>67585</v>
      </c>
      <c r="J40" s="45">
        <v>68937</v>
      </c>
      <c r="K40" s="41">
        <f>VLOOKUP(A40,'3121% SY'!$A$3:$I$325,9,FALSE)</f>
        <v>0.11750000000000005</v>
      </c>
      <c r="L40" s="42">
        <f t="shared" si="12"/>
        <v>0</v>
      </c>
      <c r="M40" s="43">
        <f t="shared" si="13"/>
        <v>0</v>
      </c>
      <c r="N40" s="44">
        <f t="shared" si="14"/>
        <v>0</v>
      </c>
      <c r="O40" s="39">
        <f t="shared" si="11"/>
        <v>17</v>
      </c>
      <c r="P40" s="46">
        <f t="shared" si="15"/>
        <v>0.91</v>
      </c>
      <c r="Q40" s="36">
        <f t="shared" si="16"/>
        <v>61502.35</v>
      </c>
      <c r="R40" s="36">
        <f t="shared" si="17"/>
        <v>1230.3199999999997</v>
      </c>
      <c r="S40" s="36">
        <f t="shared" si="18"/>
        <v>9216.15</v>
      </c>
      <c r="T40" s="36">
        <f t="shared" si="19"/>
        <v>1922.25</v>
      </c>
      <c r="U40" s="36">
        <f t="shared" si="20"/>
        <v>14637.56</v>
      </c>
      <c r="V40" s="36">
        <f t="shared" si="21"/>
        <v>284.94</v>
      </c>
      <c r="W40" s="33">
        <f t="shared" si="22"/>
        <v>88793.569999999992</v>
      </c>
      <c r="Y40" s="33"/>
      <c r="Z40" s="33"/>
    </row>
    <row r="41" spans="1:26" x14ac:dyDescent="0.3">
      <c r="A41" t="s">
        <v>47</v>
      </c>
      <c r="B41" t="s">
        <v>684</v>
      </c>
      <c r="C41" s="36">
        <v>1859.02</v>
      </c>
      <c r="D41" s="51">
        <v>109.639</v>
      </c>
      <c r="E41" s="51">
        <v>13.372999999999999</v>
      </c>
      <c r="F41">
        <v>0</v>
      </c>
      <c r="G41" s="42">
        <v>1</v>
      </c>
      <c r="H41" s="42">
        <v>1</v>
      </c>
      <c r="I41" s="45">
        <v>67585</v>
      </c>
      <c r="J41" s="45">
        <v>68937</v>
      </c>
      <c r="K41" s="41">
        <f>VLOOKUP(A41,'3121% SY'!$A$3:$I$325,9,FALSE)</f>
        <v>0.30989999999999995</v>
      </c>
      <c r="L41" s="42">
        <f t="shared" si="12"/>
        <v>4.1442926999999994</v>
      </c>
      <c r="M41" s="43">
        <f t="shared" si="13"/>
        <v>113.78329269999999</v>
      </c>
      <c r="N41" s="44">
        <f t="shared" si="14"/>
        <v>16.34</v>
      </c>
      <c r="O41" s="39">
        <f t="shared" si="11"/>
        <v>17</v>
      </c>
      <c r="P41" s="46">
        <f t="shared" si="15"/>
        <v>126.304</v>
      </c>
      <c r="Q41" s="36">
        <f t="shared" si="16"/>
        <v>8536255.8399999999</v>
      </c>
      <c r="R41" s="36">
        <f t="shared" si="17"/>
        <v>170763.00999999978</v>
      </c>
      <c r="S41" s="36">
        <f t="shared" si="18"/>
        <v>1279161.44</v>
      </c>
      <c r="T41" s="36">
        <f t="shared" si="19"/>
        <v>266799.52</v>
      </c>
      <c r="U41" s="36">
        <f t="shared" si="20"/>
        <v>2031628.89</v>
      </c>
      <c r="V41" s="36">
        <f t="shared" si="21"/>
        <v>39548.71</v>
      </c>
      <c r="W41" s="33">
        <f t="shared" si="22"/>
        <v>12324157.41</v>
      </c>
      <c r="Y41" s="33"/>
      <c r="Z41" s="33"/>
    </row>
    <row r="42" spans="1:26" x14ac:dyDescent="0.3">
      <c r="A42" t="s">
        <v>48</v>
      </c>
      <c r="B42" t="s">
        <v>903</v>
      </c>
      <c r="C42" s="36">
        <v>212.8</v>
      </c>
      <c r="D42" s="51">
        <v>11.253</v>
      </c>
      <c r="E42" s="51">
        <v>0</v>
      </c>
      <c r="F42">
        <v>0</v>
      </c>
      <c r="G42" s="42">
        <v>1</v>
      </c>
      <c r="H42" s="42">
        <v>1.04</v>
      </c>
      <c r="I42" s="45">
        <v>67585</v>
      </c>
      <c r="J42" s="45">
        <v>68937</v>
      </c>
      <c r="K42" s="41">
        <f>VLOOKUP(A42,'3121% SY'!$A$3:$I$325,9,FALSE)</f>
        <v>0.23099999999999998</v>
      </c>
      <c r="L42" s="42">
        <f t="shared" si="12"/>
        <v>0</v>
      </c>
      <c r="M42" s="43">
        <f t="shared" si="13"/>
        <v>11.253</v>
      </c>
      <c r="N42" s="44">
        <f t="shared" si="14"/>
        <v>18.91</v>
      </c>
      <c r="O42" s="39">
        <f t="shared" si="11"/>
        <v>18.91</v>
      </c>
      <c r="P42" s="46">
        <f t="shared" si="15"/>
        <v>12.997999999999999</v>
      </c>
      <c r="Q42" s="36">
        <f t="shared" si="16"/>
        <v>878469.83</v>
      </c>
      <c r="R42" s="36">
        <f t="shared" si="17"/>
        <v>53415.020000000019</v>
      </c>
      <c r="S42" s="36">
        <f t="shared" si="18"/>
        <v>131639.06</v>
      </c>
      <c r="T42" s="36">
        <f t="shared" si="19"/>
        <v>27456.459999999992</v>
      </c>
      <c r="U42" s="36">
        <f t="shared" si="20"/>
        <v>209075.82</v>
      </c>
      <c r="V42" s="36">
        <f t="shared" si="21"/>
        <v>12370.92</v>
      </c>
      <c r="W42" s="33">
        <f t="shared" si="22"/>
        <v>1312427.1099999999</v>
      </c>
      <c r="Y42" s="33"/>
      <c r="Z42" s="33"/>
    </row>
    <row r="43" spans="1:26" x14ac:dyDescent="0.3">
      <c r="A43" t="s">
        <v>49</v>
      </c>
      <c r="B43" t="s">
        <v>625</v>
      </c>
      <c r="C43" s="36">
        <v>416.69999999999993</v>
      </c>
      <c r="D43" s="51">
        <v>23.446000000000002</v>
      </c>
      <c r="E43" s="51">
        <v>1.006</v>
      </c>
      <c r="F43">
        <v>0</v>
      </c>
      <c r="G43" s="42">
        <v>1</v>
      </c>
      <c r="H43" s="42">
        <v>1</v>
      </c>
      <c r="I43" s="45">
        <v>67585</v>
      </c>
      <c r="J43" s="45">
        <v>68937</v>
      </c>
      <c r="K43" s="41">
        <f>VLOOKUP(A43,'3121% SY'!$A$3:$I$325,9,FALSE)</f>
        <v>0.27649999999999997</v>
      </c>
      <c r="L43" s="42">
        <f t="shared" si="12"/>
        <v>0.27815899999999999</v>
      </c>
      <c r="M43" s="43">
        <f t="shared" si="13"/>
        <v>23.724159</v>
      </c>
      <c r="N43" s="44">
        <f t="shared" si="14"/>
        <v>17.559999999999999</v>
      </c>
      <c r="O43" s="39">
        <f t="shared" si="11"/>
        <v>17.559999999999999</v>
      </c>
      <c r="P43" s="46">
        <f t="shared" si="15"/>
        <v>27.408000000000001</v>
      </c>
      <c r="Q43" s="36">
        <f t="shared" si="16"/>
        <v>1852369.68</v>
      </c>
      <c r="R43" s="36">
        <f t="shared" si="17"/>
        <v>37055.620000000112</v>
      </c>
      <c r="S43" s="36">
        <f t="shared" si="18"/>
        <v>277578.36</v>
      </c>
      <c r="T43" s="36">
        <f t="shared" si="19"/>
        <v>57895.56</v>
      </c>
      <c r="U43" s="36">
        <f t="shared" si="20"/>
        <v>440863.98</v>
      </c>
      <c r="V43" s="36">
        <f t="shared" si="21"/>
        <v>8582.08</v>
      </c>
      <c r="W43" s="33">
        <f t="shared" si="22"/>
        <v>2674345.2800000003</v>
      </c>
      <c r="Y43" s="33"/>
      <c r="Z43" s="33"/>
    </row>
    <row r="44" spans="1:26" x14ac:dyDescent="0.3">
      <c r="A44" t="s">
        <v>50</v>
      </c>
      <c r="B44" t="s">
        <v>846</v>
      </c>
      <c r="C44" s="36">
        <v>325.28000000000003</v>
      </c>
      <c r="D44" s="51">
        <v>20.335999999999999</v>
      </c>
      <c r="E44" s="51">
        <v>0</v>
      </c>
      <c r="F44">
        <v>0</v>
      </c>
      <c r="G44" s="42">
        <v>1</v>
      </c>
      <c r="H44" s="42">
        <v>1</v>
      </c>
      <c r="I44" s="45">
        <v>67585</v>
      </c>
      <c r="J44" s="45">
        <v>68937</v>
      </c>
      <c r="K44" s="41">
        <f>VLOOKUP(A44,'3121% SY'!$A$3:$I$325,9,FALSE)</f>
        <v>0.23099999999999998</v>
      </c>
      <c r="L44" s="42">
        <f t="shared" si="12"/>
        <v>0</v>
      </c>
      <c r="M44" s="43">
        <f t="shared" si="13"/>
        <v>20.335999999999999</v>
      </c>
      <c r="N44" s="44">
        <f t="shared" si="14"/>
        <v>16</v>
      </c>
      <c r="O44" s="39">
        <f t="shared" si="11"/>
        <v>17</v>
      </c>
      <c r="P44" s="46">
        <f t="shared" si="15"/>
        <v>22.1</v>
      </c>
      <c r="Q44" s="36">
        <f t="shared" si="16"/>
        <v>1493628.5</v>
      </c>
      <c r="R44" s="36">
        <f t="shared" si="17"/>
        <v>29879.199999999953</v>
      </c>
      <c r="S44" s="36">
        <f t="shared" si="18"/>
        <v>223820.84</v>
      </c>
      <c r="T44" s="36">
        <f t="shared" si="19"/>
        <v>46683.16</v>
      </c>
      <c r="U44" s="36">
        <f t="shared" si="20"/>
        <v>355483.58</v>
      </c>
      <c r="V44" s="36">
        <f t="shared" si="21"/>
        <v>6920.02</v>
      </c>
      <c r="W44" s="33">
        <f t="shared" si="22"/>
        <v>2156415.2999999998</v>
      </c>
      <c r="Y44" s="33"/>
      <c r="Z44" s="33"/>
    </row>
    <row r="45" spans="1:26" x14ac:dyDescent="0.3">
      <c r="A45" t="s">
        <v>51</v>
      </c>
      <c r="B45" t="s">
        <v>916</v>
      </c>
      <c r="C45" s="36">
        <v>681.12999999999988</v>
      </c>
      <c r="D45" s="51">
        <v>41.468000000000004</v>
      </c>
      <c r="E45" s="51">
        <v>2.609</v>
      </c>
      <c r="F45">
        <v>0</v>
      </c>
      <c r="G45" s="42">
        <v>1</v>
      </c>
      <c r="H45" s="42">
        <v>1</v>
      </c>
      <c r="I45" s="45">
        <v>67585</v>
      </c>
      <c r="J45" s="45">
        <v>68937</v>
      </c>
      <c r="K45" s="41">
        <f>VLOOKUP(A45,'3121% SY'!$A$3:$I$325,9,FALSE)</f>
        <v>0.27580000000000005</v>
      </c>
      <c r="L45" s="42">
        <f t="shared" si="12"/>
        <v>0.71956220000000015</v>
      </c>
      <c r="M45" s="43">
        <f t="shared" si="13"/>
        <v>42.187562200000002</v>
      </c>
      <c r="N45" s="44">
        <f t="shared" si="14"/>
        <v>16.149999999999999</v>
      </c>
      <c r="O45" s="39">
        <f t="shared" si="11"/>
        <v>17</v>
      </c>
      <c r="P45" s="46">
        <f t="shared" si="15"/>
        <v>46.277000000000001</v>
      </c>
      <c r="Q45" s="36">
        <f t="shared" si="16"/>
        <v>3127631.05</v>
      </c>
      <c r="R45" s="36">
        <f t="shared" si="17"/>
        <v>62566.5</v>
      </c>
      <c r="S45" s="36">
        <f t="shared" si="18"/>
        <v>468676.8</v>
      </c>
      <c r="T45" s="36">
        <f t="shared" si="19"/>
        <v>97753.68</v>
      </c>
      <c r="U45" s="36">
        <f t="shared" si="20"/>
        <v>744376.19</v>
      </c>
      <c r="V45" s="36">
        <f t="shared" si="21"/>
        <v>14490.4</v>
      </c>
      <c r="W45" s="33">
        <f t="shared" si="22"/>
        <v>4515494.62</v>
      </c>
      <c r="Y45" s="33"/>
      <c r="Z45" s="33"/>
    </row>
    <row r="46" spans="1:26" x14ac:dyDescent="0.3">
      <c r="A46" t="s">
        <v>52</v>
      </c>
      <c r="B46" t="s">
        <v>674</v>
      </c>
      <c r="C46" s="36">
        <v>1360.64</v>
      </c>
      <c r="D46" s="51">
        <v>77.994</v>
      </c>
      <c r="E46" s="51">
        <v>8.6519999999999992</v>
      </c>
      <c r="F46">
        <v>0</v>
      </c>
      <c r="G46" s="42">
        <v>1</v>
      </c>
      <c r="H46" s="42">
        <v>1</v>
      </c>
      <c r="I46" s="45">
        <v>67585</v>
      </c>
      <c r="J46" s="45">
        <v>68937</v>
      </c>
      <c r="K46" s="41">
        <f>VLOOKUP(A46,'3121% SY'!$A$3:$I$325,9,FALSE)</f>
        <v>0.33640000000000003</v>
      </c>
      <c r="L46" s="42">
        <f t="shared" si="12"/>
        <v>2.9105327999999999</v>
      </c>
      <c r="M46" s="43">
        <f t="shared" si="13"/>
        <v>80.904532799999998</v>
      </c>
      <c r="N46" s="44">
        <f t="shared" si="14"/>
        <v>16.82</v>
      </c>
      <c r="O46" s="39">
        <f t="shared" si="11"/>
        <v>17</v>
      </c>
      <c r="P46" s="46">
        <f t="shared" si="15"/>
        <v>92.442999999999998</v>
      </c>
      <c r="Q46" s="36">
        <f t="shared" si="16"/>
        <v>6247760.1600000001</v>
      </c>
      <c r="R46" s="36">
        <f t="shared" si="17"/>
        <v>124982.9299999997</v>
      </c>
      <c r="S46" s="36">
        <f t="shared" si="18"/>
        <v>936229.42</v>
      </c>
      <c r="T46" s="36">
        <f t="shared" si="19"/>
        <v>195272.90000000002</v>
      </c>
      <c r="U46" s="36">
        <f t="shared" si="20"/>
        <v>1486966.92</v>
      </c>
      <c r="V46" s="36">
        <f t="shared" si="21"/>
        <v>28946.05</v>
      </c>
      <c r="W46" s="33">
        <f t="shared" si="22"/>
        <v>9020158.3800000008</v>
      </c>
      <c r="Y46" s="33"/>
      <c r="Z46" s="33"/>
    </row>
    <row r="47" spans="1:26" x14ac:dyDescent="0.3">
      <c r="A47" t="s">
        <v>53</v>
      </c>
      <c r="B47" t="s">
        <v>728</v>
      </c>
      <c r="C47" s="36">
        <v>57.4</v>
      </c>
      <c r="D47" s="51">
        <v>4.66</v>
      </c>
      <c r="E47" s="51">
        <v>0.8</v>
      </c>
      <c r="F47">
        <v>0</v>
      </c>
      <c r="G47" s="42">
        <v>1</v>
      </c>
      <c r="H47" s="42">
        <v>1</v>
      </c>
      <c r="I47" s="45">
        <v>67585</v>
      </c>
      <c r="J47" s="45">
        <v>68937</v>
      </c>
      <c r="K47" s="41">
        <f>VLOOKUP(A47,'3121% SY'!$A$3:$I$325,9,FALSE)</f>
        <v>0.23099999999999998</v>
      </c>
      <c r="L47" s="42">
        <f t="shared" si="12"/>
        <v>0.18479999999999999</v>
      </c>
      <c r="M47" s="43">
        <f t="shared" si="13"/>
        <v>4.8448000000000002</v>
      </c>
      <c r="N47" s="44">
        <f t="shared" si="14"/>
        <v>11.85</v>
      </c>
      <c r="O47" s="39">
        <f t="shared" si="11"/>
        <v>17</v>
      </c>
      <c r="P47" s="46">
        <f t="shared" si="15"/>
        <v>3.9</v>
      </c>
      <c r="Q47" s="36">
        <f t="shared" si="16"/>
        <v>263581.5</v>
      </c>
      <c r="R47" s="36">
        <f t="shared" si="17"/>
        <v>5272.7999999999884</v>
      </c>
      <c r="S47" s="36">
        <f t="shared" si="18"/>
        <v>39497.800000000003</v>
      </c>
      <c r="T47" s="36">
        <f t="shared" si="19"/>
        <v>8238.1999999999971</v>
      </c>
      <c r="U47" s="36">
        <f t="shared" si="20"/>
        <v>62732.4</v>
      </c>
      <c r="V47" s="36">
        <f t="shared" si="21"/>
        <v>1221.18</v>
      </c>
      <c r="W47" s="33">
        <f t="shared" si="22"/>
        <v>380543.88</v>
      </c>
      <c r="Y47" s="33"/>
      <c r="Z47" s="33"/>
    </row>
    <row r="48" spans="1:26" x14ac:dyDescent="0.3">
      <c r="A48" t="s">
        <v>54</v>
      </c>
      <c r="B48" t="s">
        <v>622</v>
      </c>
      <c r="C48" s="36">
        <v>207</v>
      </c>
      <c r="D48" s="51">
        <v>15.67</v>
      </c>
      <c r="E48" s="51">
        <v>0</v>
      </c>
      <c r="F48">
        <v>0</v>
      </c>
      <c r="G48" s="42">
        <v>1</v>
      </c>
      <c r="H48" s="42">
        <v>1</v>
      </c>
      <c r="I48" s="45">
        <v>67585</v>
      </c>
      <c r="J48" s="45">
        <v>68937</v>
      </c>
      <c r="K48" s="41">
        <f>VLOOKUP(A48,'3121% SY'!$A$3:$I$325,9,FALSE)</f>
        <v>0.20889999999999997</v>
      </c>
      <c r="L48" s="42">
        <f t="shared" si="12"/>
        <v>0</v>
      </c>
      <c r="M48" s="43">
        <f t="shared" si="13"/>
        <v>15.67</v>
      </c>
      <c r="N48" s="44">
        <f t="shared" si="14"/>
        <v>13.21</v>
      </c>
      <c r="O48" s="39">
        <f t="shared" si="11"/>
        <v>17</v>
      </c>
      <c r="P48" s="46">
        <f t="shared" si="15"/>
        <v>14.064</v>
      </c>
      <c r="Q48" s="36">
        <f t="shared" si="16"/>
        <v>950515.44</v>
      </c>
      <c r="R48" s="36">
        <f t="shared" si="17"/>
        <v>19014.530000000028</v>
      </c>
      <c r="S48" s="36">
        <f t="shared" si="18"/>
        <v>142435.13</v>
      </c>
      <c r="T48" s="36">
        <f t="shared" si="19"/>
        <v>29708.229999999981</v>
      </c>
      <c r="U48" s="36">
        <f t="shared" si="20"/>
        <v>226222.67</v>
      </c>
      <c r="V48" s="36">
        <f t="shared" si="21"/>
        <v>4403.7700000000004</v>
      </c>
      <c r="W48" s="33">
        <f t="shared" si="22"/>
        <v>1372299.77</v>
      </c>
      <c r="Y48" s="33"/>
      <c r="Z48" s="33"/>
    </row>
    <row r="49" spans="1:26" x14ac:dyDescent="0.3">
      <c r="A49" t="s">
        <v>55</v>
      </c>
      <c r="B49" t="s">
        <v>870</v>
      </c>
      <c r="C49" s="36">
        <v>12</v>
      </c>
      <c r="D49" s="51">
        <v>1.4710000000000001</v>
      </c>
      <c r="E49" s="51">
        <v>8.4000000000000005E-2</v>
      </c>
      <c r="F49">
        <v>0</v>
      </c>
      <c r="G49" s="42">
        <v>1</v>
      </c>
      <c r="H49" s="42">
        <v>1</v>
      </c>
      <c r="I49" s="45">
        <v>67585</v>
      </c>
      <c r="J49" s="45">
        <v>68937</v>
      </c>
      <c r="K49" s="41">
        <f>VLOOKUP(A49,'3121% SY'!$A$3:$I$325,9,FALSE)</f>
        <v>7.999999999999996E-2</v>
      </c>
      <c r="L49" s="42">
        <f t="shared" si="12"/>
        <v>6.7199999999999968E-3</v>
      </c>
      <c r="M49" s="43">
        <f t="shared" si="13"/>
        <v>1.4777200000000001</v>
      </c>
      <c r="N49" s="44">
        <f t="shared" si="14"/>
        <v>8.1199999999999992</v>
      </c>
      <c r="O49" s="39">
        <f t="shared" si="11"/>
        <v>17</v>
      </c>
      <c r="P49" s="46">
        <f t="shared" si="15"/>
        <v>0.81499999999999995</v>
      </c>
      <c r="Q49" s="36">
        <f t="shared" si="16"/>
        <v>55081.78</v>
      </c>
      <c r="R49" s="36">
        <f t="shared" si="17"/>
        <v>1101.8800000000047</v>
      </c>
      <c r="S49" s="36">
        <f t="shared" si="18"/>
        <v>8254.0300000000007</v>
      </c>
      <c r="T49" s="36">
        <f t="shared" si="19"/>
        <v>1721.5699999999997</v>
      </c>
      <c r="U49" s="36">
        <f t="shared" si="20"/>
        <v>13109.46</v>
      </c>
      <c r="V49" s="36">
        <f t="shared" si="21"/>
        <v>255.2</v>
      </c>
      <c r="W49" s="33">
        <f t="shared" si="22"/>
        <v>79523.92</v>
      </c>
      <c r="Y49" s="33"/>
      <c r="Z49" s="33"/>
    </row>
    <row r="50" spans="1:26" x14ac:dyDescent="0.3">
      <c r="A50" t="s">
        <v>56</v>
      </c>
      <c r="B50" t="s">
        <v>649</v>
      </c>
      <c r="C50" s="36">
        <v>1570.46</v>
      </c>
      <c r="D50" s="51">
        <v>84.921999999999997</v>
      </c>
      <c r="E50" s="51">
        <v>8.016</v>
      </c>
      <c r="F50">
        <v>0</v>
      </c>
      <c r="G50" s="42">
        <v>1</v>
      </c>
      <c r="H50" s="42">
        <v>1</v>
      </c>
      <c r="I50" s="45">
        <v>67585</v>
      </c>
      <c r="J50" s="45">
        <v>68937</v>
      </c>
      <c r="K50" s="41">
        <f>VLOOKUP(A50,'3121% SY'!$A$3:$I$325,9,FALSE)</f>
        <v>0.22660000000000002</v>
      </c>
      <c r="L50" s="42">
        <f t="shared" si="12"/>
        <v>1.8164256000000001</v>
      </c>
      <c r="M50" s="43">
        <f t="shared" si="13"/>
        <v>86.738425599999999</v>
      </c>
      <c r="N50" s="44">
        <f t="shared" si="14"/>
        <v>18.11</v>
      </c>
      <c r="O50" s="39">
        <f t="shared" si="11"/>
        <v>18.11</v>
      </c>
      <c r="P50" s="46">
        <f t="shared" si="15"/>
        <v>100.15900000000001</v>
      </c>
      <c r="Q50" s="36">
        <f t="shared" si="16"/>
        <v>6769246.0199999996</v>
      </c>
      <c r="R50" s="36">
        <f t="shared" si="17"/>
        <v>135414.96000000089</v>
      </c>
      <c r="S50" s="36">
        <f t="shared" si="18"/>
        <v>1014374.29</v>
      </c>
      <c r="T50" s="36">
        <f t="shared" si="19"/>
        <v>211571.86999999988</v>
      </c>
      <c r="U50" s="36">
        <f t="shared" si="20"/>
        <v>1611080.55</v>
      </c>
      <c r="V50" s="36">
        <f t="shared" si="21"/>
        <v>31362.1</v>
      </c>
      <c r="W50" s="33">
        <f t="shared" si="22"/>
        <v>9773049.790000001</v>
      </c>
      <c r="Y50" s="33"/>
      <c r="Z50" s="33"/>
    </row>
    <row r="51" spans="1:26" x14ac:dyDescent="0.3">
      <c r="A51" t="s">
        <v>57</v>
      </c>
      <c r="B51" t="s">
        <v>854</v>
      </c>
      <c r="C51" s="36">
        <v>26</v>
      </c>
      <c r="D51" s="51">
        <v>2.93</v>
      </c>
      <c r="E51" s="51">
        <v>0</v>
      </c>
      <c r="F51">
        <v>0</v>
      </c>
      <c r="G51" s="42">
        <v>1</v>
      </c>
      <c r="H51" s="42">
        <v>1</v>
      </c>
      <c r="I51" s="45">
        <v>67585</v>
      </c>
      <c r="J51" s="45">
        <v>68937</v>
      </c>
      <c r="K51" s="41">
        <f>VLOOKUP(A51,'3121% SY'!$A$3:$I$325,9,FALSE)</f>
        <v>0.1956</v>
      </c>
      <c r="L51" s="42">
        <f t="shared" si="12"/>
        <v>0</v>
      </c>
      <c r="M51" s="43">
        <f t="shared" si="13"/>
        <v>2.93</v>
      </c>
      <c r="N51" s="44">
        <f t="shared" si="14"/>
        <v>8.8699999999999992</v>
      </c>
      <c r="O51" s="39">
        <f t="shared" si="11"/>
        <v>17</v>
      </c>
      <c r="P51" s="46">
        <f t="shared" si="15"/>
        <v>1.766</v>
      </c>
      <c r="Q51" s="36">
        <f t="shared" si="16"/>
        <v>119355.11</v>
      </c>
      <c r="R51" s="36">
        <f t="shared" si="17"/>
        <v>2387.6300000000047</v>
      </c>
      <c r="S51" s="36">
        <f t="shared" si="18"/>
        <v>17885.41</v>
      </c>
      <c r="T51" s="36">
        <f t="shared" si="19"/>
        <v>3730.4300000000003</v>
      </c>
      <c r="U51" s="36">
        <f t="shared" si="20"/>
        <v>28406.52</v>
      </c>
      <c r="V51" s="36">
        <f t="shared" si="21"/>
        <v>552.98</v>
      </c>
      <c r="W51" s="33">
        <f t="shared" si="22"/>
        <v>172318.07999999999</v>
      </c>
      <c r="Y51" s="33"/>
      <c r="Z51" s="33"/>
    </row>
    <row r="52" spans="1:26" x14ac:dyDescent="0.3">
      <c r="A52" t="s">
        <v>58</v>
      </c>
      <c r="B52" t="s">
        <v>792</v>
      </c>
      <c r="C52" s="36">
        <v>71.2</v>
      </c>
      <c r="D52" s="51">
        <v>4.2460000000000004</v>
      </c>
      <c r="E52" s="51">
        <v>0</v>
      </c>
      <c r="F52">
        <v>0</v>
      </c>
      <c r="G52" s="42">
        <v>1</v>
      </c>
      <c r="H52" s="42">
        <v>1</v>
      </c>
      <c r="I52" s="45">
        <v>67585</v>
      </c>
      <c r="J52" s="45">
        <v>68937</v>
      </c>
      <c r="K52" s="41">
        <f>VLOOKUP(A52,'3121% SY'!$A$3:$I$325,9,FALSE)</f>
        <v>0.23099999999999998</v>
      </c>
      <c r="L52" s="42">
        <f t="shared" si="12"/>
        <v>0</v>
      </c>
      <c r="M52" s="43">
        <f t="shared" si="13"/>
        <v>4.2460000000000004</v>
      </c>
      <c r="N52" s="44">
        <f t="shared" si="14"/>
        <v>16.77</v>
      </c>
      <c r="O52" s="39">
        <f t="shared" si="11"/>
        <v>17</v>
      </c>
      <c r="P52" s="46">
        <f t="shared" si="15"/>
        <v>4.8369999999999997</v>
      </c>
      <c r="Q52" s="36">
        <f t="shared" si="16"/>
        <v>326908.65000000002</v>
      </c>
      <c r="R52" s="36">
        <f t="shared" si="17"/>
        <v>6539.6199999999953</v>
      </c>
      <c r="S52" s="36">
        <f t="shared" si="18"/>
        <v>48987.39</v>
      </c>
      <c r="T52" s="36">
        <f t="shared" si="19"/>
        <v>10217.489999999998</v>
      </c>
      <c r="U52" s="36">
        <f t="shared" si="20"/>
        <v>77804.259999999995</v>
      </c>
      <c r="V52" s="36">
        <f t="shared" si="21"/>
        <v>1514.58</v>
      </c>
      <c r="W52" s="33">
        <f t="shared" si="22"/>
        <v>471971.99000000005</v>
      </c>
      <c r="Y52" s="33"/>
      <c r="Z52" s="33"/>
    </row>
    <row r="53" spans="1:26" x14ac:dyDescent="0.3">
      <c r="A53" t="s">
        <v>59</v>
      </c>
      <c r="B53" t="s">
        <v>847</v>
      </c>
      <c r="C53" s="36">
        <v>22.2</v>
      </c>
      <c r="D53" s="51">
        <v>0.81</v>
      </c>
      <c r="E53" s="51">
        <v>0</v>
      </c>
      <c r="F53">
        <v>0</v>
      </c>
      <c r="G53" s="42">
        <v>1</v>
      </c>
      <c r="H53" s="42">
        <v>1</v>
      </c>
      <c r="I53" s="45">
        <v>67585</v>
      </c>
      <c r="J53" s="45">
        <v>68937</v>
      </c>
      <c r="K53" s="41">
        <f>VLOOKUP(A53,'3121% SY'!$A$3:$I$325,9,FALSE)</f>
        <v>0.17330000000000001</v>
      </c>
      <c r="L53" s="42">
        <f t="shared" si="12"/>
        <v>0</v>
      </c>
      <c r="M53" s="43">
        <f t="shared" si="13"/>
        <v>0.81</v>
      </c>
      <c r="N53" s="44">
        <f t="shared" si="14"/>
        <v>27.41</v>
      </c>
      <c r="O53" s="39">
        <f t="shared" si="11"/>
        <v>25.23</v>
      </c>
      <c r="P53" s="46">
        <f t="shared" si="15"/>
        <v>1.016</v>
      </c>
      <c r="Q53" s="36">
        <f t="shared" si="16"/>
        <v>68666.36</v>
      </c>
      <c r="R53" s="36">
        <f t="shared" si="17"/>
        <v>1373.6300000000047</v>
      </c>
      <c r="S53" s="36">
        <f t="shared" si="18"/>
        <v>10289.68</v>
      </c>
      <c r="T53" s="36">
        <f t="shared" si="19"/>
        <v>2146.16</v>
      </c>
      <c r="U53" s="36">
        <f t="shared" si="20"/>
        <v>16342.59</v>
      </c>
      <c r="V53" s="36">
        <f t="shared" si="21"/>
        <v>318.13</v>
      </c>
      <c r="W53" s="33">
        <f t="shared" si="22"/>
        <v>99136.550000000017</v>
      </c>
      <c r="Y53" s="33"/>
      <c r="Z53" s="33"/>
    </row>
    <row r="54" spans="1:26" x14ac:dyDescent="0.3">
      <c r="A54" t="s">
        <v>60</v>
      </c>
      <c r="B54" t="s">
        <v>641</v>
      </c>
      <c r="C54" s="36">
        <v>46</v>
      </c>
      <c r="D54" s="51">
        <v>3.94</v>
      </c>
      <c r="E54" s="51">
        <v>1</v>
      </c>
      <c r="F54">
        <v>0</v>
      </c>
      <c r="G54" s="42">
        <v>1</v>
      </c>
      <c r="H54" s="42">
        <v>1.04</v>
      </c>
      <c r="I54" s="45">
        <v>67585</v>
      </c>
      <c r="J54" s="45">
        <v>68937</v>
      </c>
      <c r="K54" s="41">
        <f>VLOOKUP(A54,'3121% SY'!$A$3:$I$325,9,FALSE)</f>
        <v>0.19240000000000002</v>
      </c>
      <c r="L54" s="42">
        <f t="shared" si="12"/>
        <v>0.19240000000000002</v>
      </c>
      <c r="M54" s="43">
        <f t="shared" si="13"/>
        <v>4.1323999999999996</v>
      </c>
      <c r="N54" s="44">
        <f t="shared" si="14"/>
        <v>11.13</v>
      </c>
      <c r="O54" s="39">
        <f t="shared" si="11"/>
        <v>17</v>
      </c>
      <c r="P54" s="46">
        <f t="shared" si="15"/>
        <v>3.125</v>
      </c>
      <c r="Q54" s="36">
        <f t="shared" si="16"/>
        <v>211203.13</v>
      </c>
      <c r="R54" s="36">
        <f t="shared" si="17"/>
        <v>12842.119999999995</v>
      </c>
      <c r="S54" s="36">
        <f t="shared" si="18"/>
        <v>31648.880000000001</v>
      </c>
      <c r="T54" s="36">
        <f t="shared" si="19"/>
        <v>6601.119999999999</v>
      </c>
      <c r="U54" s="36">
        <f t="shared" si="20"/>
        <v>50266.34</v>
      </c>
      <c r="V54" s="36">
        <f t="shared" si="21"/>
        <v>2974.23</v>
      </c>
      <c r="W54" s="33">
        <f t="shared" si="22"/>
        <v>315535.81999999995</v>
      </c>
      <c r="Y54" s="33"/>
      <c r="Z54" s="33"/>
    </row>
    <row r="55" spans="1:26" x14ac:dyDescent="0.3">
      <c r="A55" t="s">
        <v>61</v>
      </c>
      <c r="B55" t="s">
        <v>868</v>
      </c>
      <c r="C55" s="36">
        <v>16.8</v>
      </c>
      <c r="D55" s="51">
        <v>0.72399999999999998</v>
      </c>
      <c r="E55" s="51">
        <v>0</v>
      </c>
      <c r="F55">
        <v>0</v>
      </c>
      <c r="G55" s="42">
        <v>1</v>
      </c>
      <c r="H55" s="42">
        <v>1.04</v>
      </c>
      <c r="I55" s="45">
        <v>67585</v>
      </c>
      <c r="J55" s="45">
        <v>68937</v>
      </c>
      <c r="K55" s="41">
        <f>VLOOKUP(A55,'3121% SY'!$A$3:$I$325,9,FALSE)</f>
        <v>9.540000000000004E-2</v>
      </c>
      <c r="L55" s="42">
        <f t="shared" si="12"/>
        <v>0</v>
      </c>
      <c r="M55" s="43">
        <f t="shared" si="13"/>
        <v>0.72399999999999998</v>
      </c>
      <c r="N55" s="44">
        <f t="shared" si="14"/>
        <v>23.2</v>
      </c>
      <c r="O55" s="39">
        <f t="shared" si="11"/>
        <v>23.2</v>
      </c>
      <c r="P55" s="46">
        <f t="shared" si="15"/>
        <v>0.83599999999999997</v>
      </c>
      <c r="Q55" s="36">
        <f t="shared" si="16"/>
        <v>56501.06</v>
      </c>
      <c r="R55" s="36">
        <f t="shared" si="17"/>
        <v>3435.5299999999988</v>
      </c>
      <c r="S55" s="36">
        <f t="shared" si="18"/>
        <v>8466.7099999999991</v>
      </c>
      <c r="T55" s="36">
        <f t="shared" si="19"/>
        <v>1765.9300000000003</v>
      </c>
      <c r="U55" s="36">
        <f t="shared" si="20"/>
        <v>13447.25</v>
      </c>
      <c r="V55" s="36">
        <f t="shared" si="21"/>
        <v>795.67</v>
      </c>
      <c r="W55" s="33">
        <f t="shared" si="22"/>
        <v>84412.14999999998</v>
      </c>
      <c r="Y55" s="33"/>
      <c r="Z55" s="33"/>
    </row>
    <row r="56" spans="1:26" x14ac:dyDescent="0.3">
      <c r="A56" t="s">
        <v>62</v>
      </c>
      <c r="B56" t="s">
        <v>673</v>
      </c>
      <c r="C56" s="36">
        <v>66.599999999999994</v>
      </c>
      <c r="D56" s="51">
        <v>4.6680000000000001</v>
      </c>
      <c r="E56" s="51">
        <v>0.55000000000000004</v>
      </c>
      <c r="F56">
        <v>0</v>
      </c>
      <c r="G56" s="42">
        <v>1</v>
      </c>
      <c r="H56" s="42">
        <v>1</v>
      </c>
      <c r="I56" s="45">
        <v>67585</v>
      </c>
      <c r="J56" s="45">
        <v>68937</v>
      </c>
      <c r="K56" s="41">
        <f>VLOOKUP(A56,'3121% SY'!$A$3:$I$325,9,FALSE)</f>
        <v>0.15849999999999997</v>
      </c>
      <c r="L56" s="42">
        <f t="shared" si="12"/>
        <v>8.7174999999999989E-2</v>
      </c>
      <c r="M56" s="43">
        <f t="shared" si="13"/>
        <v>4.7551750000000004</v>
      </c>
      <c r="N56" s="44">
        <f t="shared" si="14"/>
        <v>14.01</v>
      </c>
      <c r="O56" s="39">
        <f t="shared" si="11"/>
        <v>17</v>
      </c>
      <c r="P56" s="46">
        <f t="shared" si="15"/>
        <v>4.5250000000000004</v>
      </c>
      <c r="Q56" s="36">
        <f t="shared" si="16"/>
        <v>305822.13</v>
      </c>
      <c r="R56" s="36">
        <f t="shared" si="17"/>
        <v>6117.7999999999884</v>
      </c>
      <c r="S56" s="36">
        <f t="shared" si="18"/>
        <v>45827.57</v>
      </c>
      <c r="T56" s="36">
        <f t="shared" si="19"/>
        <v>9558.43</v>
      </c>
      <c r="U56" s="36">
        <f t="shared" si="20"/>
        <v>72785.67</v>
      </c>
      <c r="V56" s="36">
        <f t="shared" si="21"/>
        <v>1416.88</v>
      </c>
      <c r="W56" s="33">
        <f t="shared" si="22"/>
        <v>441528.48</v>
      </c>
      <c r="Y56" s="33"/>
      <c r="Z56" s="33"/>
    </row>
    <row r="57" spans="1:26" x14ac:dyDescent="0.3">
      <c r="A57" t="s">
        <v>63</v>
      </c>
      <c r="B57" t="s">
        <v>750</v>
      </c>
      <c r="C57" s="36">
        <v>81.399999999999991</v>
      </c>
      <c r="D57" s="51">
        <v>4</v>
      </c>
      <c r="E57" s="51">
        <v>0</v>
      </c>
      <c r="F57">
        <v>0</v>
      </c>
      <c r="G57" s="42">
        <v>1</v>
      </c>
      <c r="H57" s="42">
        <v>1.04</v>
      </c>
      <c r="I57" s="45">
        <v>67585</v>
      </c>
      <c r="J57" s="45">
        <v>68937</v>
      </c>
      <c r="K57" s="41">
        <f>VLOOKUP(A57,'3121% SY'!$A$3:$I$325,9,FALSE)</f>
        <v>0.22670000000000001</v>
      </c>
      <c r="L57" s="42">
        <f t="shared" si="12"/>
        <v>0</v>
      </c>
      <c r="M57" s="43">
        <f t="shared" si="13"/>
        <v>4</v>
      </c>
      <c r="N57" s="44">
        <f t="shared" si="14"/>
        <v>20.350000000000001</v>
      </c>
      <c r="O57" s="39">
        <f t="shared" si="11"/>
        <v>20.350000000000001</v>
      </c>
      <c r="P57" s="46">
        <f t="shared" si="15"/>
        <v>4.62</v>
      </c>
      <c r="Q57" s="36">
        <f t="shared" si="16"/>
        <v>312242.7</v>
      </c>
      <c r="R57" s="36">
        <f t="shared" si="17"/>
        <v>18985.799999999988</v>
      </c>
      <c r="S57" s="36">
        <f t="shared" si="18"/>
        <v>46789.7</v>
      </c>
      <c r="T57" s="36">
        <f t="shared" si="19"/>
        <v>9759.1000000000058</v>
      </c>
      <c r="U57" s="36">
        <f t="shared" si="20"/>
        <v>74313.759999999995</v>
      </c>
      <c r="V57" s="36">
        <f t="shared" si="21"/>
        <v>4397.1099999999997</v>
      </c>
      <c r="W57" s="33">
        <f t="shared" si="22"/>
        <v>466488.17000000004</v>
      </c>
      <c r="Y57" s="33"/>
      <c r="Z57" s="33"/>
    </row>
    <row r="58" spans="1:26" x14ac:dyDescent="0.3">
      <c r="A58" t="s">
        <v>64</v>
      </c>
      <c r="B58" t="s">
        <v>731</v>
      </c>
      <c r="C58" s="36">
        <v>5307.8700000000008</v>
      </c>
      <c r="D58" s="51">
        <v>231.631</v>
      </c>
      <c r="E58" s="51">
        <v>0</v>
      </c>
      <c r="F58">
        <v>0</v>
      </c>
      <c r="G58" s="42">
        <v>1</v>
      </c>
      <c r="H58" s="42">
        <v>1</v>
      </c>
      <c r="I58" s="45">
        <v>67585</v>
      </c>
      <c r="J58" s="45">
        <v>68937</v>
      </c>
      <c r="K58" s="41">
        <f>VLOOKUP(A58,'3121% SY'!$A$3:$I$325,9,FALSE)</f>
        <v>0.30740000000000001</v>
      </c>
      <c r="L58" s="42">
        <f t="shared" si="12"/>
        <v>0</v>
      </c>
      <c r="M58" s="43">
        <f t="shared" si="13"/>
        <v>231.631</v>
      </c>
      <c r="N58" s="44">
        <f t="shared" si="14"/>
        <v>22.92</v>
      </c>
      <c r="O58" s="39">
        <f t="shared" si="11"/>
        <v>22.92</v>
      </c>
      <c r="P58" s="46">
        <f t="shared" si="15"/>
        <v>267.47800000000001</v>
      </c>
      <c r="Q58" s="36">
        <f t="shared" si="16"/>
        <v>18077500.629999999</v>
      </c>
      <c r="R58" s="36">
        <f t="shared" si="17"/>
        <v>361630.26000000164</v>
      </c>
      <c r="S58" s="36">
        <f t="shared" si="18"/>
        <v>2708920.89</v>
      </c>
      <c r="T58" s="36">
        <f t="shared" si="19"/>
        <v>565009.83000000007</v>
      </c>
      <c r="U58" s="36">
        <f t="shared" si="20"/>
        <v>4302445.1500000004</v>
      </c>
      <c r="V58" s="36">
        <f t="shared" si="21"/>
        <v>83753.570000000007</v>
      </c>
      <c r="W58" s="33">
        <f t="shared" si="22"/>
        <v>26099260.329999998</v>
      </c>
      <c r="Y58" s="33"/>
      <c r="Z58" s="33"/>
    </row>
    <row r="59" spans="1:26" x14ac:dyDescent="0.3">
      <c r="A59" t="s">
        <v>65</v>
      </c>
      <c r="B59" t="s">
        <v>714</v>
      </c>
      <c r="C59" s="36">
        <v>594.64</v>
      </c>
      <c r="D59" s="51">
        <v>35.146000000000001</v>
      </c>
      <c r="E59" s="51">
        <v>3.5379999999999998</v>
      </c>
      <c r="F59">
        <v>0</v>
      </c>
      <c r="G59" s="42">
        <v>1</v>
      </c>
      <c r="H59" s="42">
        <v>1</v>
      </c>
      <c r="I59" s="45">
        <v>67585</v>
      </c>
      <c r="J59" s="45">
        <v>68937</v>
      </c>
      <c r="K59" s="41">
        <f>VLOOKUP(A59,'3121% SY'!$A$3:$I$325,9,FALSE)</f>
        <v>0.29269999999999996</v>
      </c>
      <c r="L59" s="42">
        <f t="shared" si="12"/>
        <v>1.0355725999999998</v>
      </c>
      <c r="M59" s="43">
        <f t="shared" si="13"/>
        <v>36.181572600000003</v>
      </c>
      <c r="N59" s="44">
        <f t="shared" si="14"/>
        <v>16.43</v>
      </c>
      <c r="O59" s="39">
        <f t="shared" si="11"/>
        <v>17</v>
      </c>
      <c r="P59" s="46">
        <f t="shared" si="15"/>
        <v>40.401000000000003</v>
      </c>
      <c r="Q59" s="36">
        <f t="shared" si="16"/>
        <v>2730501.59</v>
      </c>
      <c r="R59" s="36">
        <f t="shared" si="17"/>
        <v>54622.150000000373</v>
      </c>
      <c r="S59" s="36">
        <f t="shared" si="18"/>
        <v>409166.78</v>
      </c>
      <c r="T59" s="36">
        <f t="shared" si="19"/>
        <v>85341.459999999963</v>
      </c>
      <c r="U59" s="36">
        <f t="shared" si="20"/>
        <v>649859.38</v>
      </c>
      <c r="V59" s="36">
        <f t="shared" si="21"/>
        <v>12650.49</v>
      </c>
      <c r="W59" s="33">
        <f t="shared" si="22"/>
        <v>3942141.8500000006</v>
      </c>
      <c r="Y59" s="33"/>
      <c r="Z59" s="33"/>
    </row>
    <row r="60" spans="1:26" x14ac:dyDescent="0.3">
      <c r="A60" t="s">
        <v>66</v>
      </c>
      <c r="B60" t="s">
        <v>895</v>
      </c>
      <c r="C60" s="36">
        <v>9</v>
      </c>
      <c r="D60" s="51">
        <v>0</v>
      </c>
      <c r="E60" s="51">
        <v>0</v>
      </c>
      <c r="F60">
        <v>0</v>
      </c>
      <c r="G60" s="42">
        <v>1</v>
      </c>
      <c r="H60" s="42">
        <v>1</v>
      </c>
      <c r="I60" s="45">
        <v>67585</v>
      </c>
      <c r="J60" s="45">
        <v>68937</v>
      </c>
      <c r="K60" s="41">
        <f>VLOOKUP(A60,'3121% SY'!$A$3:$I$325,9,FALSE)</f>
        <v>0</v>
      </c>
      <c r="L60" s="42">
        <f t="shared" si="12"/>
        <v>0</v>
      </c>
      <c r="M60" s="43">
        <f t="shared" si="13"/>
        <v>0</v>
      </c>
      <c r="N60" s="44">
        <f t="shared" si="14"/>
        <v>0</v>
      </c>
      <c r="O60" s="39">
        <f t="shared" si="11"/>
        <v>17</v>
      </c>
      <c r="P60" s="46">
        <f t="shared" si="15"/>
        <v>0.61099999999999999</v>
      </c>
      <c r="Q60" s="36">
        <f t="shared" si="16"/>
        <v>41294.44</v>
      </c>
      <c r="R60" s="36">
        <f t="shared" si="17"/>
        <v>826.06999999999971</v>
      </c>
      <c r="S60" s="36">
        <f t="shared" si="18"/>
        <v>6187.99</v>
      </c>
      <c r="T60" s="36">
        <f t="shared" si="19"/>
        <v>1290.6500000000005</v>
      </c>
      <c r="U60" s="36">
        <f t="shared" si="20"/>
        <v>9828.08</v>
      </c>
      <c r="V60" s="36">
        <f t="shared" si="21"/>
        <v>191.32</v>
      </c>
      <c r="W60" s="33">
        <f t="shared" si="22"/>
        <v>59618.55</v>
      </c>
      <c r="Y60" s="33"/>
      <c r="Z60" s="33"/>
    </row>
    <row r="61" spans="1:26" x14ac:dyDescent="0.3">
      <c r="A61" t="s">
        <v>67</v>
      </c>
      <c r="B61" t="s">
        <v>845</v>
      </c>
      <c r="C61" s="36">
        <v>13.000000000000002</v>
      </c>
      <c r="D61" s="51">
        <v>2.25</v>
      </c>
      <c r="E61" s="51">
        <v>0</v>
      </c>
      <c r="F61">
        <v>0</v>
      </c>
      <c r="G61" s="42">
        <v>1</v>
      </c>
      <c r="H61" s="42">
        <v>1.04</v>
      </c>
      <c r="I61" s="45">
        <v>67585</v>
      </c>
      <c r="J61" s="45">
        <v>68937</v>
      </c>
      <c r="K61" s="41">
        <f>VLOOKUP(A61,'3121% SY'!$A$3:$I$325,9,FALSE)</f>
        <v>0.23099999999999998</v>
      </c>
      <c r="L61" s="42">
        <f t="shared" si="12"/>
        <v>0</v>
      </c>
      <c r="M61" s="43">
        <f t="shared" si="13"/>
        <v>2.25</v>
      </c>
      <c r="N61" s="44">
        <f t="shared" si="14"/>
        <v>5.78</v>
      </c>
      <c r="O61" s="39">
        <f t="shared" si="11"/>
        <v>17</v>
      </c>
      <c r="P61" s="46">
        <f t="shared" si="15"/>
        <v>0.88300000000000001</v>
      </c>
      <c r="Q61" s="36">
        <f t="shared" si="16"/>
        <v>59677.56</v>
      </c>
      <c r="R61" s="36">
        <f t="shared" si="17"/>
        <v>3628.6700000000055</v>
      </c>
      <c r="S61" s="36">
        <f t="shared" si="18"/>
        <v>8942.7099999999991</v>
      </c>
      <c r="T61" s="36">
        <f t="shared" si="19"/>
        <v>1865.2100000000009</v>
      </c>
      <c r="U61" s="36">
        <f t="shared" si="20"/>
        <v>14203.26</v>
      </c>
      <c r="V61" s="36">
        <f t="shared" si="21"/>
        <v>840.4</v>
      </c>
      <c r="W61" s="33">
        <f t="shared" si="22"/>
        <v>89157.81</v>
      </c>
      <c r="Y61" s="33"/>
      <c r="Z61" s="33"/>
    </row>
    <row r="62" spans="1:26" x14ac:dyDescent="0.3">
      <c r="A62" t="s">
        <v>68</v>
      </c>
      <c r="B62" t="s">
        <v>737</v>
      </c>
      <c r="C62" s="36">
        <v>127.39999999999999</v>
      </c>
      <c r="D62" s="51">
        <v>7.5339999999999998</v>
      </c>
      <c r="E62" s="51">
        <v>0.14799999999999999</v>
      </c>
      <c r="F62">
        <v>0</v>
      </c>
      <c r="G62" s="42">
        <v>1</v>
      </c>
      <c r="H62" s="42">
        <v>1.04</v>
      </c>
      <c r="I62" s="45">
        <v>67585</v>
      </c>
      <c r="J62" s="45">
        <v>68937</v>
      </c>
      <c r="K62" s="41">
        <f>VLOOKUP(A62,'3121% SY'!$A$3:$I$325,9,FALSE)</f>
        <v>0.26439999999999997</v>
      </c>
      <c r="L62" s="42">
        <f t="shared" si="12"/>
        <v>3.9131199999999991E-2</v>
      </c>
      <c r="M62" s="43">
        <f t="shared" si="13"/>
        <v>7.5731311999999997</v>
      </c>
      <c r="N62" s="44">
        <f t="shared" si="14"/>
        <v>16.82</v>
      </c>
      <c r="O62" s="39">
        <f t="shared" si="11"/>
        <v>17</v>
      </c>
      <c r="P62" s="46">
        <f t="shared" si="15"/>
        <v>8.6560000000000006</v>
      </c>
      <c r="Q62" s="36">
        <f t="shared" si="16"/>
        <v>585015.76</v>
      </c>
      <c r="R62" s="36">
        <f t="shared" si="17"/>
        <v>35571.660000000033</v>
      </c>
      <c r="S62" s="36">
        <f t="shared" si="18"/>
        <v>87664.85</v>
      </c>
      <c r="T62" s="36">
        <f t="shared" si="19"/>
        <v>18284.589999999997</v>
      </c>
      <c r="U62" s="36">
        <f t="shared" si="20"/>
        <v>139233.75</v>
      </c>
      <c r="V62" s="36">
        <f t="shared" si="21"/>
        <v>8238.4</v>
      </c>
      <c r="W62" s="33">
        <f t="shared" si="22"/>
        <v>874009.01</v>
      </c>
      <c r="Y62" s="33"/>
      <c r="Z62" s="33"/>
    </row>
    <row r="63" spans="1:26" x14ac:dyDescent="0.3">
      <c r="A63" t="s">
        <v>69</v>
      </c>
      <c r="B63" t="s">
        <v>786</v>
      </c>
      <c r="C63" s="36">
        <v>643.79999999999995</v>
      </c>
      <c r="D63" s="51">
        <v>41.21</v>
      </c>
      <c r="E63" s="51">
        <v>2.66</v>
      </c>
      <c r="F63">
        <v>0</v>
      </c>
      <c r="G63" s="42">
        <v>1</v>
      </c>
      <c r="H63" s="42">
        <v>1</v>
      </c>
      <c r="I63" s="45">
        <v>67585</v>
      </c>
      <c r="J63" s="45">
        <v>68937</v>
      </c>
      <c r="K63" s="41">
        <f>VLOOKUP(A63,'3121% SY'!$A$3:$I$325,9,FALSE)</f>
        <v>0.26270000000000004</v>
      </c>
      <c r="L63" s="42">
        <f t="shared" si="12"/>
        <v>0.69878200000000013</v>
      </c>
      <c r="M63" s="43">
        <f t="shared" si="13"/>
        <v>41.908782000000002</v>
      </c>
      <c r="N63" s="44">
        <f t="shared" si="14"/>
        <v>15.36</v>
      </c>
      <c r="O63" s="39">
        <f t="shared" si="11"/>
        <v>17</v>
      </c>
      <c r="P63" s="46">
        <f t="shared" si="15"/>
        <v>43.741</v>
      </c>
      <c r="Q63" s="36">
        <f t="shared" si="16"/>
        <v>2956235.49</v>
      </c>
      <c r="R63" s="36">
        <f t="shared" si="17"/>
        <v>59137.829999999609</v>
      </c>
      <c r="S63" s="36">
        <f t="shared" si="18"/>
        <v>442993.1</v>
      </c>
      <c r="T63" s="36">
        <f t="shared" si="19"/>
        <v>92396.739999999991</v>
      </c>
      <c r="U63" s="36">
        <f t="shared" si="20"/>
        <v>703584.05</v>
      </c>
      <c r="V63" s="36">
        <f t="shared" si="21"/>
        <v>13696.32</v>
      </c>
      <c r="W63" s="33">
        <f t="shared" si="22"/>
        <v>4268043.53</v>
      </c>
      <c r="Y63" s="33"/>
      <c r="Z63" s="33"/>
    </row>
    <row r="64" spans="1:26" x14ac:dyDescent="0.3">
      <c r="A64" t="s">
        <v>70</v>
      </c>
      <c r="B64" t="s">
        <v>746</v>
      </c>
      <c r="C64" s="36">
        <v>903.12</v>
      </c>
      <c r="D64" s="51">
        <v>56.393000000000001</v>
      </c>
      <c r="E64" s="51">
        <v>4.0330000000000004</v>
      </c>
      <c r="F64">
        <v>0</v>
      </c>
      <c r="G64" s="42">
        <v>1</v>
      </c>
      <c r="H64" s="42">
        <v>1</v>
      </c>
      <c r="I64" s="45">
        <v>67585</v>
      </c>
      <c r="J64" s="45">
        <v>68937</v>
      </c>
      <c r="K64" s="41">
        <f>VLOOKUP(A64,'3121% SY'!$A$3:$I$325,9,FALSE)</f>
        <v>0.24029999999999996</v>
      </c>
      <c r="L64" s="42">
        <f t="shared" si="12"/>
        <v>0.96912989999999988</v>
      </c>
      <c r="M64" s="43">
        <f t="shared" si="13"/>
        <v>57.362129899999999</v>
      </c>
      <c r="N64" s="44">
        <f t="shared" si="14"/>
        <v>15.74</v>
      </c>
      <c r="O64" s="39">
        <f t="shared" si="11"/>
        <v>17</v>
      </c>
      <c r="P64" s="46">
        <f t="shared" si="15"/>
        <v>61.359000000000002</v>
      </c>
      <c r="Q64" s="36">
        <f t="shared" si="16"/>
        <v>4146948.02</v>
      </c>
      <c r="R64" s="36">
        <f t="shared" si="17"/>
        <v>82957.35999999987</v>
      </c>
      <c r="S64" s="36">
        <f t="shared" si="18"/>
        <v>621421.86</v>
      </c>
      <c r="T64" s="36">
        <f t="shared" si="19"/>
        <v>129612.30000000005</v>
      </c>
      <c r="U64" s="36">
        <f t="shared" si="20"/>
        <v>986973.63</v>
      </c>
      <c r="V64" s="36">
        <f t="shared" si="21"/>
        <v>19212.919999999998</v>
      </c>
      <c r="W64" s="33">
        <f t="shared" si="22"/>
        <v>5987126.0899999999</v>
      </c>
      <c r="Y64" s="33"/>
      <c r="Z64" s="33"/>
    </row>
    <row r="65" spans="1:26" x14ac:dyDescent="0.3">
      <c r="A65" t="s">
        <v>71</v>
      </c>
      <c r="B65" t="s">
        <v>790</v>
      </c>
      <c r="C65" s="36">
        <v>230.2</v>
      </c>
      <c r="D65" s="51">
        <v>14.1</v>
      </c>
      <c r="E65" s="51">
        <v>0</v>
      </c>
      <c r="F65">
        <v>0</v>
      </c>
      <c r="G65" s="42">
        <v>1</v>
      </c>
      <c r="H65" s="42">
        <v>1</v>
      </c>
      <c r="I65" s="45">
        <v>67585</v>
      </c>
      <c r="J65" s="45">
        <v>68937</v>
      </c>
      <c r="K65" s="41">
        <f>VLOOKUP(A65,'3121% SY'!$A$3:$I$325,9,FALSE)</f>
        <v>0.27380000000000004</v>
      </c>
      <c r="L65" s="42">
        <f t="shared" si="12"/>
        <v>0</v>
      </c>
      <c r="M65" s="43">
        <f t="shared" si="13"/>
        <v>14.1</v>
      </c>
      <c r="N65" s="44">
        <f t="shared" si="14"/>
        <v>16.329999999999998</v>
      </c>
      <c r="O65" s="39">
        <f t="shared" si="11"/>
        <v>17</v>
      </c>
      <c r="P65" s="46">
        <f t="shared" si="15"/>
        <v>15.64</v>
      </c>
      <c r="Q65" s="36">
        <f t="shared" si="16"/>
        <v>1057029.3999999999</v>
      </c>
      <c r="R65" s="36">
        <f t="shared" si="17"/>
        <v>21145.280000000028</v>
      </c>
      <c r="S65" s="36">
        <f t="shared" si="18"/>
        <v>158396.29</v>
      </c>
      <c r="T65" s="36">
        <f t="shared" si="19"/>
        <v>33037.31</v>
      </c>
      <c r="U65" s="36">
        <f t="shared" si="20"/>
        <v>251573</v>
      </c>
      <c r="V65" s="36">
        <f t="shared" si="21"/>
        <v>4897.25</v>
      </c>
      <c r="W65" s="33">
        <f t="shared" si="22"/>
        <v>1526078.53</v>
      </c>
      <c r="Y65" s="33"/>
      <c r="Z65" s="33"/>
    </row>
    <row r="66" spans="1:26" x14ac:dyDescent="0.3">
      <c r="A66" t="s">
        <v>72</v>
      </c>
      <c r="B66" t="s">
        <v>823</v>
      </c>
      <c r="C66" s="36">
        <v>55.4</v>
      </c>
      <c r="D66" s="51">
        <v>5.04</v>
      </c>
      <c r="E66" s="51">
        <v>0.252</v>
      </c>
      <c r="F66">
        <v>0</v>
      </c>
      <c r="G66" s="42">
        <v>1</v>
      </c>
      <c r="H66" s="42">
        <v>1</v>
      </c>
      <c r="I66" s="45">
        <v>67585</v>
      </c>
      <c r="J66" s="45">
        <v>68937</v>
      </c>
      <c r="K66" s="41">
        <f>VLOOKUP(A66,'3121% SY'!$A$3:$I$325,9,FALSE)</f>
        <v>0.18999999999999995</v>
      </c>
      <c r="L66" s="42">
        <f t="shared" si="12"/>
        <v>4.7879999999999985E-2</v>
      </c>
      <c r="M66" s="43">
        <f t="shared" si="13"/>
        <v>5.0878800000000002</v>
      </c>
      <c r="N66" s="44">
        <f t="shared" si="14"/>
        <v>10.89</v>
      </c>
      <c r="O66" s="39">
        <f t="shared" si="11"/>
        <v>17</v>
      </c>
      <c r="P66" s="46">
        <f t="shared" si="15"/>
        <v>3.7639999999999998</v>
      </c>
      <c r="Q66" s="36">
        <f t="shared" si="16"/>
        <v>254389.94</v>
      </c>
      <c r="R66" s="36">
        <f t="shared" si="17"/>
        <v>5088.929999999993</v>
      </c>
      <c r="S66" s="36">
        <f t="shared" si="18"/>
        <v>38120.44</v>
      </c>
      <c r="T66" s="36">
        <f t="shared" si="19"/>
        <v>7950.9199999999983</v>
      </c>
      <c r="U66" s="36">
        <f t="shared" si="20"/>
        <v>60544.81</v>
      </c>
      <c r="V66" s="36">
        <f t="shared" si="21"/>
        <v>1178.5999999999999</v>
      </c>
      <c r="W66" s="33">
        <f t="shared" si="22"/>
        <v>367273.63999999996</v>
      </c>
      <c r="Y66" s="33"/>
      <c r="Z66" s="33"/>
    </row>
    <row r="67" spans="1:26" x14ac:dyDescent="0.3">
      <c r="A67" t="s">
        <v>73</v>
      </c>
      <c r="B67" t="s">
        <v>762</v>
      </c>
      <c r="C67" s="36">
        <v>159.48999999999998</v>
      </c>
      <c r="D67" s="51">
        <v>8.9760000000000009</v>
      </c>
      <c r="E67" s="51">
        <v>1</v>
      </c>
      <c r="F67">
        <v>0</v>
      </c>
      <c r="G67" s="42">
        <v>1</v>
      </c>
      <c r="H67" s="42">
        <v>1</v>
      </c>
      <c r="I67" s="45">
        <v>67585</v>
      </c>
      <c r="J67" s="45">
        <v>68937</v>
      </c>
      <c r="K67" s="41">
        <f>VLOOKUP(A67,'3121% SY'!$A$3:$I$325,9,FALSE)</f>
        <v>0.19740000000000002</v>
      </c>
      <c r="L67" s="42">
        <f t="shared" si="12"/>
        <v>0.19740000000000002</v>
      </c>
      <c r="M67" s="43">
        <f t="shared" si="13"/>
        <v>9.1734000000000009</v>
      </c>
      <c r="N67" s="44">
        <f t="shared" si="14"/>
        <v>17.39</v>
      </c>
      <c r="O67" s="39">
        <f t="shared" si="11"/>
        <v>17.39</v>
      </c>
      <c r="P67" s="46">
        <f t="shared" si="15"/>
        <v>10.593</v>
      </c>
      <c r="Q67" s="36">
        <f t="shared" si="16"/>
        <v>715927.91</v>
      </c>
      <c r="R67" s="36">
        <f t="shared" si="17"/>
        <v>14321.729999999981</v>
      </c>
      <c r="S67" s="36">
        <f t="shared" si="18"/>
        <v>107282.09</v>
      </c>
      <c r="T67" s="36">
        <f t="shared" si="19"/>
        <v>22376.23000000001</v>
      </c>
      <c r="U67" s="36">
        <f t="shared" si="20"/>
        <v>170390.84</v>
      </c>
      <c r="V67" s="36">
        <f t="shared" si="21"/>
        <v>3316.91</v>
      </c>
      <c r="W67" s="33">
        <f t="shared" si="22"/>
        <v>1033615.71</v>
      </c>
      <c r="Y67" s="33"/>
      <c r="Z67" s="33"/>
    </row>
    <row r="68" spans="1:26" x14ac:dyDescent="0.3">
      <c r="A68" t="s">
        <v>74</v>
      </c>
      <c r="B68" t="s">
        <v>755</v>
      </c>
      <c r="C68" s="36">
        <v>496.8</v>
      </c>
      <c r="D68" s="51">
        <v>32</v>
      </c>
      <c r="E68" s="51">
        <v>2.7719999999999998</v>
      </c>
      <c r="F68">
        <v>0</v>
      </c>
      <c r="G68" s="42">
        <v>1</v>
      </c>
      <c r="H68" s="42">
        <v>1</v>
      </c>
      <c r="I68" s="45">
        <v>67585</v>
      </c>
      <c r="J68" s="45">
        <v>68937</v>
      </c>
      <c r="K68" s="41">
        <f>VLOOKUP(A68,'3121% SY'!$A$3:$I$325,9,FALSE)</f>
        <v>0.29110000000000003</v>
      </c>
      <c r="L68" s="42">
        <f t="shared" ref="L68:L134" si="33">K68*E68</f>
        <v>0.80692920000000001</v>
      </c>
      <c r="M68" s="43">
        <f t="shared" si="13"/>
        <v>32.806929199999999</v>
      </c>
      <c r="N68" s="44">
        <f t="shared" si="14"/>
        <v>15.14</v>
      </c>
      <c r="O68" s="39">
        <f t="shared" ref="O68:O134" si="34">IF(N68&gt;$O$2,IF(N68&gt;25.23,25.23,N68),$O$2)</f>
        <v>17</v>
      </c>
      <c r="P68" s="46">
        <f t="shared" si="15"/>
        <v>33.753</v>
      </c>
      <c r="Q68" s="36">
        <f t="shared" si="16"/>
        <v>2281196.5099999998</v>
      </c>
      <c r="R68" s="36">
        <f t="shared" si="17"/>
        <v>45634.050000000279</v>
      </c>
      <c r="S68" s="36">
        <f t="shared" si="18"/>
        <v>341838.23</v>
      </c>
      <c r="T68" s="36">
        <f t="shared" si="19"/>
        <v>71298.489999999991</v>
      </c>
      <c r="U68" s="36">
        <f t="shared" si="20"/>
        <v>542924.77</v>
      </c>
      <c r="V68" s="36">
        <f t="shared" si="21"/>
        <v>10568.85</v>
      </c>
      <c r="W68" s="33">
        <f t="shared" si="22"/>
        <v>3293460.9000000004</v>
      </c>
      <c r="Y68" s="33"/>
      <c r="Z68" s="33"/>
    </row>
    <row r="69" spans="1:26" x14ac:dyDescent="0.3">
      <c r="A69" t="s">
        <v>75</v>
      </c>
      <c r="B69" t="s">
        <v>700</v>
      </c>
      <c r="C69" s="36">
        <v>2535.3599999999997</v>
      </c>
      <c r="D69" s="51">
        <v>146.97399999999999</v>
      </c>
      <c r="E69" s="51">
        <v>12.968</v>
      </c>
      <c r="F69">
        <v>0</v>
      </c>
      <c r="G69" s="42">
        <v>1.04</v>
      </c>
      <c r="H69" s="42">
        <v>1.04</v>
      </c>
      <c r="I69" s="45">
        <v>67585</v>
      </c>
      <c r="J69" s="45">
        <v>68937</v>
      </c>
      <c r="K69" s="41">
        <f>VLOOKUP(A69,'3121% SY'!$A$3:$I$325,9,FALSE)</f>
        <v>0.29290000000000005</v>
      </c>
      <c r="L69" s="42">
        <f t="shared" si="33"/>
        <v>3.7983272000000006</v>
      </c>
      <c r="M69" s="43">
        <f t="shared" ref="M69:M133" si="35">SUM(L69,D69,F69)</f>
        <v>150.77232719999998</v>
      </c>
      <c r="N69" s="44">
        <f t="shared" ref="N69:N133" si="36">IFERROR(ROUND(C69/M69,2),0)</f>
        <v>16.82</v>
      </c>
      <c r="O69" s="39">
        <f t="shared" si="34"/>
        <v>17</v>
      </c>
      <c r="P69" s="46">
        <f t="shared" ref="P69:P135" si="37">ROUND($C69/$O69*1.155,3)</f>
        <v>172.255</v>
      </c>
      <c r="Q69" s="36">
        <f t="shared" ref="Q69:Q135" si="38">ROUND($P69*I69*G69,2)</f>
        <v>12107528.34</v>
      </c>
      <c r="R69" s="36">
        <f t="shared" ref="R69:R135" si="39">ROUND($P69*J69*H69,2)-Q69</f>
        <v>242204.31000000052</v>
      </c>
      <c r="S69" s="36">
        <f t="shared" ref="S69:S135" si="40">ROUND($P69*10127.64,2)</f>
        <v>1744536.63</v>
      </c>
      <c r="T69" s="36">
        <f t="shared" ref="T69:T131" si="41">ROUND($P69*1000*12*1.02,2)-S69</f>
        <v>363864.5700000003</v>
      </c>
      <c r="U69" s="36">
        <f t="shared" ref="U69:U135" si="42">ROUND(Q69*0.238,2)</f>
        <v>2881591.74</v>
      </c>
      <c r="V69" s="36">
        <f t="shared" ref="V69:V135" si="43">ROUND(R69*0.2316,2)</f>
        <v>56094.52</v>
      </c>
      <c r="W69" s="33">
        <f t="shared" ref="W69:W135" si="44">SUM(Q69:V69)</f>
        <v>17395820.110000003</v>
      </c>
      <c r="Y69" s="33"/>
      <c r="Z69" s="33"/>
    </row>
    <row r="70" spans="1:26" x14ac:dyDescent="0.3">
      <c r="A70" t="s">
        <v>76</v>
      </c>
      <c r="B70" t="s">
        <v>657</v>
      </c>
      <c r="C70" s="36">
        <v>724.7700000000001</v>
      </c>
      <c r="D70" s="51">
        <v>41.008000000000003</v>
      </c>
      <c r="E70" s="51">
        <v>3.0960000000000001</v>
      </c>
      <c r="F70">
        <v>0</v>
      </c>
      <c r="G70" s="42">
        <v>1</v>
      </c>
      <c r="H70" s="42">
        <v>1.04</v>
      </c>
      <c r="I70" s="45">
        <v>67585</v>
      </c>
      <c r="J70" s="45">
        <v>68937</v>
      </c>
      <c r="K70" s="41">
        <f>VLOOKUP(A70,'3121% SY'!$A$3:$I$325,9,FALSE)</f>
        <v>0.23360000000000003</v>
      </c>
      <c r="L70" s="42">
        <f t="shared" si="33"/>
        <v>0.72322560000000014</v>
      </c>
      <c r="M70" s="43">
        <f t="shared" si="35"/>
        <v>41.731225600000002</v>
      </c>
      <c r="N70" s="44">
        <f t="shared" si="36"/>
        <v>17.37</v>
      </c>
      <c r="O70" s="39">
        <f t="shared" si="34"/>
        <v>17.37</v>
      </c>
      <c r="P70" s="46">
        <f t="shared" si="37"/>
        <v>48.192999999999998</v>
      </c>
      <c r="Q70" s="36">
        <f t="shared" si="38"/>
        <v>3257123.91</v>
      </c>
      <c r="R70" s="36">
        <f t="shared" si="39"/>
        <v>198048.15999999968</v>
      </c>
      <c r="S70" s="36">
        <f t="shared" si="40"/>
        <v>488081.35</v>
      </c>
      <c r="T70" s="36">
        <f t="shared" si="41"/>
        <v>101800.96999999997</v>
      </c>
      <c r="U70" s="36">
        <f t="shared" si="42"/>
        <v>775195.49</v>
      </c>
      <c r="V70" s="36">
        <f t="shared" si="43"/>
        <v>45867.95</v>
      </c>
      <c r="W70" s="33">
        <f t="shared" si="44"/>
        <v>4866117.83</v>
      </c>
      <c r="Y70" s="33"/>
      <c r="Z70" s="33"/>
    </row>
    <row r="71" spans="1:26" x14ac:dyDescent="0.3">
      <c r="A71" t="s">
        <v>77</v>
      </c>
      <c r="B71" t="s">
        <v>798</v>
      </c>
      <c r="C71" s="36">
        <v>34.799999999999997</v>
      </c>
      <c r="D71" s="51">
        <v>2.59</v>
      </c>
      <c r="E71" s="51">
        <v>0.5</v>
      </c>
      <c r="F71">
        <v>0</v>
      </c>
      <c r="G71" s="42">
        <v>1</v>
      </c>
      <c r="H71" s="42">
        <v>1.04</v>
      </c>
      <c r="I71" s="45">
        <v>67585</v>
      </c>
      <c r="J71" s="45">
        <v>68937</v>
      </c>
      <c r="K71" s="41">
        <f>VLOOKUP(A71,'3121% SY'!$A$3:$I$325,9,FALSE)</f>
        <v>0.11080000000000001</v>
      </c>
      <c r="L71" s="42">
        <f t="shared" si="33"/>
        <v>5.5400000000000005E-2</v>
      </c>
      <c r="M71" s="43">
        <f t="shared" si="35"/>
        <v>2.6454</v>
      </c>
      <c r="N71" s="44">
        <f t="shared" si="36"/>
        <v>13.15</v>
      </c>
      <c r="O71" s="39">
        <f t="shared" si="34"/>
        <v>17</v>
      </c>
      <c r="P71" s="46">
        <f t="shared" si="37"/>
        <v>2.3639999999999999</v>
      </c>
      <c r="Q71" s="36">
        <f t="shared" si="38"/>
        <v>159770.94</v>
      </c>
      <c r="R71" s="36">
        <f t="shared" si="39"/>
        <v>9714.8099999999977</v>
      </c>
      <c r="S71" s="36">
        <f t="shared" si="40"/>
        <v>23941.74</v>
      </c>
      <c r="T71" s="36">
        <f t="shared" si="41"/>
        <v>4993.619999999999</v>
      </c>
      <c r="U71" s="36">
        <f t="shared" si="42"/>
        <v>38025.480000000003</v>
      </c>
      <c r="V71" s="36">
        <f t="shared" si="43"/>
        <v>2249.9499999999998</v>
      </c>
      <c r="W71" s="33">
        <f t="shared" si="44"/>
        <v>238696.54</v>
      </c>
      <c r="Y71" s="33"/>
      <c r="Z71" s="33"/>
    </row>
    <row r="72" spans="1:26" x14ac:dyDescent="0.3">
      <c r="A72" t="s">
        <v>78</v>
      </c>
      <c r="B72" t="s">
        <v>666</v>
      </c>
      <c r="C72" s="36">
        <v>194.36</v>
      </c>
      <c r="D72" s="51">
        <v>10.465</v>
      </c>
      <c r="E72" s="51">
        <v>0</v>
      </c>
      <c r="F72">
        <v>0</v>
      </c>
      <c r="G72" s="42">
        <v>1</v>
      </c>
      <c r="H72" s="42">
        <v>1</v>
      </c>
      <c r="I72" s="45">
        <v>67585</v>
      </c>
      <c r="J72" s="45">
        <v>68937</v>
      </c>
      <c r="K72" s="41">
        <f>VLOOKUP(A72,'3121% SY'!$A$3:$I$325,9,FALSE)</f>
        <v>0.18520000000000003</v>
      </c>
      <c r="L72" s="42">
        <f t="shared" si="33"/>
        <v>0</v>
      </c>
      <c r="M72" s="43">
        <f t="shared" si="35"/>
        <v>10.465</v>
      </c>
      <c r="N72" s="44">
        <f t="shared" si="36"/>
        <v>18.57</v>
      </c>
      <c r="O72" s="39">
        <f t="shared" si="34"/>
        <v>18.57</v>
      </c>
      <c r="P72" s="46">
        <f t="shared" si="37"/>
        <v>12.089</v>
      </c>
      <c r="Q72" s="36">
        <f t="shared" si="38"/>
        <v>817035.07</v>
      </c>
      <c r="R72" s="36">
        <f t="shared" si="39"/>
        <v>16344.320000000065</v>
      </c>
      <c r="S72" s="36">
        <f t="shared" si="40"/>
        <v>122433.04</v>
      </c>
      <c r="T72" s="36">
        <f t="shared" si="41"/>
        <v>25536.319999999992</v>
      </c>
      <c r="U72" s="36">
        <f t="shared" si="42"/>
        <v>194454.35</v>
      </c>
      <c r="V72" s="36">
        <f t="shared" si="43"/>
        <v>3785.34</v>
      </c>
      <c r="W72" s="33">
        <f t="shared" si="44"/>
        <v>1179588.4400000002</v>
      </c>
      <c r="Y72" s="33"/>
      <c r="Z72" s="33"/>
    </row>
    <row r="73" spans="1:26" x14ac:dyDescent="0.3">
      <c r="A73" t="s">
        <v>79</v>
      </c>
      <c r="B73" t="s">
        <v>614</v>
      </c>
      <c r="C73" s="36">
        <v>845.76</v>
      </c>
      <c r="D73" s="51">
        <v>47.834000000000003</v>
      </c>
      <c r="E73" s="51">
        <v>6.8029999999999999</v>
      </c>
      <c r="F73">
        <v>0</v>
      </c>
      <c r="G73" s="42">
        <v>1</v>
      </c>
      <c r="H73" s="42">
        <v>1</v>
      </c>
      <c r="I73" s="45">
        <v>67585</v>
      </c>
      <c r="J73" s="45">
        <v>68937</v>
      </c>
      <c r="K73" s="41">
        <f>VLOOKUP(A73,'3121% SY'!$A$3:$I$325,9,FALSE)</f>
        <v>0.26619999999999999</v>
      </c>
      <c r="L73" s="42">
        <f t="shared" si="33"/>
        <v>1.8109586</v>
      </c>
      <c r="M73" s="43">
        <f t="shared" si="35"/>
        <v>49.644958600000002</v>
      </c>
      <c r="N73" s="44">
        <f t="shared" si="36"/>
        <v>17.04</v>
      </c>
      <c r="O73" s="39">
        <f t="shared" si="34"/>
        <v>17.04</v>
      </c>
      <c r="P73" s="46">
        <f t="shared" si="37"/>
        <v>57.326999999999998</v>
      </c>
      <c r="Q73" s="36">
        <f t="shared" si="38"/>
        <v>3874445.3</v>
      </c>
      <c r="R73" s="36">
        <f t="shared" si="39"/>
        <v>77506.100000000093</v>
      </c>
      <c r="S73" s="36">
        <f t="shared" si="40"/>
        <v>580587.22</v>
      </c>
      <c r="T73" s="36">
        <f t="shared" si="41"/>
        <v>121095.26000000001</v>
      </c>
      <c r="U73" s="36">
        <f t="shared" si="42"/>
        <v>922117.98</v>
      </c>
      <c r="V73" s="36">
        <f t="shared" si="43"/>
        <v>17950.41</v>
      </c>
      <c r="W73" s="33">
        <f t="shared" si="44"/>
        <v>5593702.2699999996</v>
      </c>
      <c r="Y73" s="33"/>
      <c r="Z73" s="33"/>
    </row>
    <row r="74" spans="1:26" x14ac:dyDescent="0.3">
      <c r="A74" t="s">
        <v>80</v>
      </c>
      <c r="B74" t="s">
        <v>672</v>
      </c>
      <c r="C74" s="36">
        <v>420.8</v>
      </c>
      <c r="D74" s="51">
        <v>28.658999999999999</v>
      </c>
      <c r="E74" s="51">
        <v>0.49</v>
      </c>
      <c r="F74">
        <v>0</v>
      </c>
      <c r="G74" s="42">
        <v>1</v>
      </c>
      <c r="H74" s="42">
        <v>1</v>
      </c>
      <c r="I74" s="45">
        <v>67585</v>
      </c>
      <c r="J74" s="45">
        <v>68937</v>
      </c>
      <c r="K74" s="41">
        <f>VLOOKUP(A74,'3121% SY'!$A$3:$I$325,9,FALSE)</f>
        <v>0.23150000000000004</v>
      </c>
      <c r="L74" s="42">
        <f t="shared" si="33"/>
        <v>0.11343500000000002</v>
      </c>
      <c r="M74" s="43">
        <f t="shared" si="35"/>
        <v>28.772434999999998</v>
      </c>
      <c r="N74" s="44">
        <f t="shared" si="36"/>
        <v>14.63</v>
      </c>
      <c r="O74" s="39">
        <f t="shared" si="34"/>
        <v>17</v>
      </c>
      <c r="P74" s="46">
        <f t="shared" si="37"/>
        <v>28.59</v>
      </c>
      <c r="Q74" s="36">
        <f t="shared" si="38"/>
        <v>1932255.15</v>
      </c>
      <c r="R74" s="36">
        <f t="shared" si="39"/>
        <v>38653.680000000168</v>
      </c>
      <c r="S74" s="36">
        <f t="shared" si="40"/>
        <v>289549.23</v>
      </c>
      <c r="T74" s="36">
        <f t="shared" si="41"/>
        <v>60392.369999999995</v>
      </c>
      <c r="U74" s="36">
        <f t="shared" si="42"/>
        <v>459876.73</v>
      </c>
      <c r="V74" s="36">
        <f t="shared" si="43"/>
        <v>8952.19</v>
      </c>
      <c r="W74" s="33">
        <f t="shared" si="44"/>
        <v>2789679.35</v>
      </c>
      <c r="Y74" s="33"/>
      <c r="Z74" s="33"/>
    </row>
    <row r="75" spans="1:26" x14ac:dyDescent="0.3">
      <c r="A75" t="s">
        <v>81</v>
      </c>
      <c r="B75" t="s">
        <v>713</v>
      </c>
      <c r="C75" s="36">
        <v>242.45999999999998</v>
      </c>
      <c r="D75" s="51">
        <v>16.23</v>
      </c>
      <c r="E75" s="51">
        <v>1.958</v>
      </c>
      <c r="F75">
        <v>0</v>
      </c>
      <c r="G75" s="42">
        <v>1</v>
      </c>
      <c r="H75" s="42">
        <v>1</v>
      </c>
      <c r="I75" s="45">
        <v>67585</v>
      </c>
      <c r="J75" s="45">
        <v>68937</v>
      </c>
      <c r="K75" s="41">
        <f>VLOOKUP(A75,'3121% SY'!$A$3:$I$325,9,FALSE)</f>
        <v>0.20040000000000002</v>
      </c>
      <c r="L75" s="42">
        <f t="shared" si="33"/>
        <v>0.39238320000000004</v>
      </c>
      <c r="M75" s="43">
        <f t="shared" si="35"/>
        <v>16.622383200000002</v>
      </c>
      <c r="N75" s="44">
        <f t="shared" si="36"/>
        <v>14.59</v>
      </c>
      <c r="O75" s="39">
        <f t="shared" si="34"/>
        <v>17</v>
      </c>
      <c r="P75" s="46">
        <f t="shared" si="37"/>
        <v>16.472999999999999</v>
      </c>
      <c r="Q75" s="36">
        <f t="shared" si="38"/>
        <v>1113327.71</v>
      </c>
      <c r="R75" s="36">
        <f t="shared" si="39"/>
        <v>22271.489999999991</v>
      </c>
      <c r="S75" s="36">
        <f t="shared" si="40"/>
        <v>166832.60999999999</v>
      </c>
      <c r="T75" s="36">
        <f t="shared" si="41"/>
        <v>34796.910000000003</v>
      </c>
      <c r="U75" s="36">
        <f t="shared" si="42"/>
        <v>264971.99</v>
      </c>
      <c r="V75" s="36">
        <f t="shared" si="43"/>
        <v>5158.08</v>
      </c>
      <c r="W75" s="33">
        <f t="shared" si="44"/>
        <v>1607358.79</v>
      </c>
      <c r="Y75" s="33"/>
      <c r="Z75" s="33"/>
    </row>
    <row r="76" spans="1:26" x14ac:dyDescent="0.3">
      <c r="A76" t="s">
        <v>82</v>
      </c>
      <c r="B76" t="s">
        <v>695</v>
      </c>
      <c r="C76" s="36">
        <v>125.41</v>
      </c>
      <c r="D76" s="51">
        <v>8.4440000000000008</v>
      </c>
      <c r="E76" s="51">
        <v>0</v>
      </c>
      <c r="F76">
        <v>0</v>
      </c>
      <c r="G76" s="42">
        <v>1</v>
      </c>
      <c r="H76" s="42">
        <v>1</v>
      </c>
      <c r="I76" s="45">
        <v>67585</v>
      </c>
      <c r="J76" s="45">
        <v>68937</v>
      </c>
      <c r="K76" s="41">
        <f>VLOOKUP(A76,'3121% SY'!$A$3:$I$325,9,FALSE)</f>
        <v>0.23229999999999995</v>
      </c>
      <c r="L76" s="42">
        <f t="shared" si="33"/>
        <v>0</v>
      </c>
      <c r="M76" s="43">
        <f t="shared" si="35"/>
        <v>8.4440000000000008</v>
      </c>
      <c r="N76" s="44">
        <f t="shared" si="36"/>
        <v>14.85</v>
      </c>
      <c r="O76" s="39">
        <f t="shared" si="34"/>
        <v>17</v>
      </c>
      <c r="P76" s="46">
        <f t="shared" si="37"/>
        <v>8.5210000000000008</v>
      </c>
      <c r="Q76" s="36">
        <f t="shared" si="38"/>
        <v>575891.79</v>
      </c>
      <c r="R76" s="36">
        <f t="shared" si="39"/>
        <v>11520.390000000014</v>
      </c>
      <c r="S76" s="36">
        <f t="shared" si="40"/>
        <v>86297.62</v>
      </c>
      <c r="T76" s="36">
        <f t="shared" si="41"/>
        <v>17999.419999999998</v>
      </c>
      <c r="U76" s="36">
        <f t="shared" si="42"/>
        <v>137062.25</v>
      </c>
      <c r="V76" s="36">
        <f t="shared" si="43"/>
        <v>2668.12</v>
      </c>
      <c r="W76" s="33">
        <f t="shared" si="44"/>
        <v>831439.59000000008</v>
      </c>
      <c r="Y76" s="33"/>
      <c r="Z76" s="33"/>
    </row>
    <row r="77" spans="1:26" x14ac:dyDescent="0.3">
      <c r="A77" t="s">
        <v>83</v>
      </c>
      <c r="B77" t="s">
        <v>859</v>
      </c>
      <c r="C77" s="36">
        <v>361.18</v>
      </c>
      <c r="D77" s="51">
        <v>22.239000000000001</v>
      </c>
      <c r="E77" s="51">
        <v>3.5</v>
      </c>
      <c r="F77">
        <v>0</v>
      </c>
      <c r="G77" s="42">
        <v>1</v>
      </c>
      <c r="H77" s="42">
        <v>1.04</v>
      </c>
      <c r="I77" s="45">
        <v>67585</v>
      </c>
      <c r="J77" s="45">
        <v>68937</v>
      </c>
      <c r="K77" s="41">
        <f>VLOOKUP(A77,'3121% SY'!$A$3:$I$325,9,FALSE)</f>
        <v>0.28800000000000003</v>
      </c>
      <c r="L77" s="42">
        <f t="shared" si="33"/>
        <v>1.008</v>
      </c>
      <c r="M77" s="43">
        <f t="shared" si="35"/>
        <v>23.247</v>
      </c>
      <c r="N77" s="44">
        <f t="shared" si="36"/>
        <v>15.54</v>
      </c>
      <c r="O77" s="39">
        <f t="shared" si="34"/>
        <v>17</v>
      </c>
      <c r="P77" s="46">
        <f t="shared" si="37"/>
        <v>24.539000000000001</v>
      </c>
      <c r="Q77" s="36">
        <f t="shared" si="38"/>
        <v>1658468.32</v>
      </c>
      <c r="R77" s="36">
        <f t="shared" si="39"/>
        <v>100842.52000000002</v>
      </c>
      <c r="S77" s="36">
        <f t="shared" si="40"/>
        <v>248522.16</v>
      </c>
      <c r="T77" s="36">
        <f t="shared" si="41"/>
        <v>51835.199999999983</v>
      </c>
      <c r="U77" s="36">
        <f t="shared" si="42"/>
        <v>394715.46</v>
      </c>
      <c r="V77" s="36">
        <f t="shared" si="43"/>
        <v>23355.13</v>
      </c>
      <c r="W77" s="33">
        <f t="shared" si="44"/>
        <v>2477738.79</v>
      </c>
      <c r="Y77" s="33"/>
      <c r="Z77" s="33"/>
    </row>
    <row r="78" spans="1:26" x14ac:dyDescent="0.3">
      <c r="A78" t="s">
        <v>84</v>
      </c>
      <c r="B78" t="s">
        <v>654</v>
      </c>
      <c r="C78" s="36">
        <v>419.87</v>
      </c>
      <c r="D78" s="51">
        <v>25.382000000000001</v>
      </c>
      <c r="E78" s="51">
        <v>0.4</v>
      </c>
      <c r="F78">
        <v>0</v>
      </c>
      <c r="G78" s="42">
        <v>1</v>
      </c>
      <c r="H78" s="42">
        <v>1.04</v>
      </c>
      <c r="I78" s="45">
        <v>67585</v>
      </c>
      <c r="J78" s="45">
        <v>68937</v>
      </c>
      <c r="K78" s="41">
        <f>VLOOKUP(A78,'3121% SY'!$A$3:$I$325,9,FALSE)</f>
        <v>0.31699999999999995</v>
      </c>
      <c r="L78" s="42">
        <f t="shared" si="33"/>
        <v>0.1268</v>
      </c>
      <c r="M78" s="43">
        <f t="shared" si="35"/>
        <v>25.508800000000001</v>
      </c>
      <c r="N78" s="44">
        <f t="shared" si="36"/>
        <v>16.46</v>
      </c>
      <c r="O78" s="39">
        <f t="shared" si="34"/>
        <v>17</v>
      </c>
      <c r="P78" s="46">
        <f t="shared" si="37"/>
        <v>28.526</v>
      </c>
      <c r="Q78" s="36">
        <f t="shared" si="38"/>
        <v>1927929.71</v>
      </c>
      <c r="R78" s="36">
        <f t="shared" si="39"/>
        <v>117227.03000000003</v>
      </c>
      <c r="S78" s="36">
        <f t="shared" si="40"/>
        <v>288901.06</v>
      </c>
      <c r="T78" s="36">
        <f t="shared" si="41"/>
        <v>60257.179999999993</v>
      </c>
      <c r="U78" s="36">
        <f t="shared" si="42"/>
        <v>458847.27</v>
      </c>
      <c r="V78" s="36">
        <f t="shared" si="43"/>
        <v>27149.78</v>
      </c>
      <c r="W78" s="33">
        <f t="shared" si="44"/>
        <v>2880312.03</v>
      </c>
      <c r="Y78" s="33"/>
      <c r="Z78" s="33"/>
    </row>
    <row r="79" spans="1:26" x14ac:dyDescent="0.3">
      <c r="A79" t="s">
        <v>85</v>
      </c>
      <c r="B79" t="s">
        <v>774</v>
      </c>
      <c r="C79" s="36">
        <v>38.799999999999997</v>
      </c>
      <c r="D79" s="51">
        <v>4.5439999999999996</v>
      </c>
      <c r="E79" s="51">
        <v>1</v>
      </c>
      <c r="F79">
        <v>0</v>
      </c>
      <c r="G79" s="42">
        <v>1</v>
      </c>
      <c r="H79" s="42">
        <v>1</v>
      </c>
      <c r="I79" s="45">
        <v>67585</v>
      </c>
      <c r="J79" s="45">
        <v>68937</v>
      </c>
      <c r="K79" s="41">
        <f>VLOOKUP(A79,'3121% SY'!$A$3:$I$325,9,FALSE)</f>
        <v>0.14119999999999999</v>
      </c>
      <c r="L79" s="42">
        <f t="shared" si="33"/>
        <v>0.14119999999999999</v>
      </c>
      <c r="M79" s="43">
        <f t="shared" si="35"/>
        <v>4.6852</v>
      </c>
      <c r="N79" s="44">
        <f t="shared" si="36"/>
        <v>8.2799999999999994</v>
      </c>
      <c r="O79" s="39">
        <f t="shared" si="34"/>
        <v>17</v>
      </c>
      <c r="P79" s="46">
        <f t="shared" si="37"/>
        <v>2.6360000000000001</v>
      </c>
      <c r="Q79" s="36">
        <f t="shared" si="38"/>
        <v>178154.06</v>
      </c>
      <c r="R79" s="36">
        <f t="shared" si="39"/>
        <v>3563.8699999999953</v>
      </c>
      <c r="S79" s="36">
        <f t="shared" si="40"/>
        <v>26696.46</v>
      </c>
      <c r="T79" s="36">
        <f t="shared" si="41"/>
        <v>5568.18</v>
      </c>
      <c r="U79" s="36">
        <f t="shared" si="42"/>
        <v>42400.67</v>
      </c>
      <c r="V79" s="36">
        <f t="shared" si="43"/>
        <v>825.39</v>
      </c>
      <c r="W79" s="33">
        <f t="shared" si="44"/>
        <v>257208.63</v>
      </c>
      <c r="Y79" s="33"/>
      <c r="Z79" s="33"/>
    </row>
    <row r="80" spans="1:26" x14ac:dyDescent="0.3">
      <c r="A80" t="s">
        <v>86</v>
      </c>
      <c r="B80" t="s">
        <v>745</v>
      </c>
      <c r="C80" s="36">
        <v>50.2</v>
      </c>
      <c r="D80" s="51">
        <v>3</v>
      </c>
      <c r="E80" s="51">
        <v>0</v>
      </c>
      <c r="F80">
        <v>0</v>
      </c>
      <c r="G80" s="42">
        <v>1</v>
      </c>
      <c r="H80" s="42">
        <v>1</v>
      </c>
      <c r="I80" s="45">
        <v>67585</v>
      </c>
      <c r="J80" s="45">
        <v>68937</v>
      </c>
      <c r="K80" s="41">
        <f>VLOOKUP(A80,'3121% SY'!$A$3:$I$325,9,FALSE)</f>
        <v>0.23099999999999998</v>
      </c>
      <c r="L80" s="42">
        <f t="shared" si="33"/>
        <v>0</v>
      </c>
      <c r="M80" s="43">
        <f t="shared" si="35"/>
        <v>3</v>
      </c>
      <c r="N80" s="44">
        <f t="shared" si="36"/>
        <v>16.73</v>
      </c>
      <c r="O80" s="39">
        <f t="shared" si="34"/>
        <v>17</v>
      </c>
      <c r="P80" s="46">
        <f t="shared" si="37"/>
        <v>3.411</v>
      </c>
      <c r="Q80" s="36">
        <f t="shared" si="38"/>
        <v>230532.44</v>
      </c>
      <c r="R80" s="36">
        <f t="shared" si="39"/>
        <v>4611.6699999999837</v>
      </c>
      <c r="S80" s="36">
        <f t="shared" si="40"/>
        <v>34545.379999999997</v>
      </c>
      <c r="T80" s="36">
        <f t="shared" si="41"/>
        <v>7205.260000000002</v>
      </c>
      <c r="U80" s="36">
        <f t="shared" si="42"/>
        <v>54866.720000000001</v>
      </c>
      <c r="V80" s="36">
        <f t="shared" si="43"/>
        <v>1068.06</v>
      </c>
      <c r="W80" s="33">
        <f t="shared" si="44"/>
        <v>332829.52999999997</v>
      </c>
      <c r="Y80" s="33"/>
      <c r="Z80" s="33"/>
    </row>
    <row r="81" spans="1:26" x14ac:dyDescent="0.3">
      <c r="A81" t="s">
        <v>87</v>
      </c>
      <c r="B81" t="s">
        <v>640</v>
      </c>
      <c r="C81" s="36">
        <v>104.4</v>
      </c>
      <c r="D81" s="51">
        <v>9.6430000000000007</v>
      </c>
      <c r="E81" s="51">
        <v>0.6</v>
      </c>
      <c r="F81">
        <v>0</v>
      </c>
      <c r="G81" s="42">
        <v>1</v>
      </c>
      <c r="H81" s="42">
        <v>1</v>
      </c>
      <c r="I81" s="45">
        <v>67585</v>
      </c>
      <c r="J81" s="45">
        <v>68937</v>
      </c>
      <c r="K81" s="41">
        <f>VLOOKUP(A81,'3121% SY'!$A$3:$I$325,9,FALSE)</f>
        <v>0.22360000000000002</v>
      </c>
      <c r="L81" s="42">
        <f t="shared" si="33"/>
        <v>0.13416</v>
      </c>
      <c r="M81" s="43">
        <f t="shared" si="35"/>
        <v>9.7771600000000003</v>
      </c>
      <c r="N81" s="44">
        <f t="shared" si="36"/>
        <v>10.68</v>
      </c>
      <c r="O81" s="39">
        <f t="shared" si="34"/>
        <v>17</v>
      </c>
      <c r="P81" s="46">
        <f t="shared" si="37"/>
        <v>7.093</v>
      </c>
      <c r="Q81" s="36">
        <f t="shared" si="38"/>
        <v>479380.41</v>
      </c>
      <c r="R81" s="36">
        <f t="shared" si="39"/>
        <v>9589.7300000000396</v>
      </c>
      <c r="S81" s="36">
        <f t="shared" si="40"/>
        <v>71835.350000000006</v>
      </c>
      <c r="T81" s="36">
        <f t="shared" si="41"/>
        <v>14982.970000000001</v>
      </c>
      <c r="U81" s="36">
        <f t="shared" si="42"/>
        <v>114092.54</v>
      </c>
      <c r="V81" s="36">
        <f t="shared" si="43"/>
        <v>2220.98</v>
      </c>
      <c r="W81" s="33">
        <f t="shared" si="44"/>
        <v>692101.98</v>
      </c>
      <c r="Y81" s="33"/>
      <c r="Z81" s="33"/>
    </row>
    <row r="82" spans="1:26" x14ac:dyDescent="0.3">
      <c r="A82" t="s">
        <v>88</v>
      </c>
      <c r="B82" t="s">
        <v>881</v>
      </c>
      <c r="C82" s="36">
        <v>30</v>
      </c>
      <c r="D82" s="51">
        <v>2</v>
      </c>
      <c r="E82" s="51">
        <v>0.43</v>
      </c>
      <c r="F82">
        <v>0</v>
      </c>
      <c r="G82" s="42">
        <v>1</v>
      </c>
      <c r="H82" s="42">
        <v>1</v>
      </c>
      <c r="I82" s="45">
        <v>67585</v>
      </c>
      <c r="J82" s="45">
        <v>68937</v>
      </c>
      <c r="K82" s="41">
        <f>VLOOKUP(A82,'3121% SY'!$A$3:$I$325,9,FALSE)</f>
        <v>7.999999999999996E-2</v>
      </c>
      <c r="L82" s="42">
        <f t="shared" si="33"/>
        <v>3.4399999999999979E-2</v>
      </c>
      <c r="M82" s="43">
        <f t="shared" si="35"/>
        <v>2.0343999999999998</v>
      </c>
      <c r="N82" s="44">
        <f t="shared" si="36"/>
        <v>14.75</v>
      </c>
      <c r="O82" s="39">
        <f t="shared" si="34"/>
        <v>17</v>
      </c>
      <c r="P82" s="46">
        <f t="shared" si="37"/>
        <v>2.0379999999999998</v>
      </c>
      <c r="Q82" s="36">
        <f t="shared" si="38"/>
        <v>137738.23000000001</v>
      </c>
      <c r="R82" s="36">
        <f t="shared" si="39"/>
        <v>2755.3799999999756</v>
      </c>
      <c r="S82" s="36">
        <f t="shared" si="40"/>
        <v>20640.13</v>
      </c>
      <c r="T82" s="36">
        <f t="shared" si="41"/>
        <v>4304.989999999998</v>
      </c>
      <c r="U82" s="36">
        <f t="shared" si="42"/>
        <v>32781.699999999997</v>
      </c>
      <c r="V82" s="36">
        <f t="shared" si="43"/>
        <v>638.15</v>
      </c>
      <c r="W82" s="33">
        <f t="shared" si="44"/>
        <v>198858.58</v>
      </c>
      <c r="Y82" s="33"/>
      <c r="Z82" s="33"/>
    </row>
    <row r="83" spans="1:26" x14ac:dyDescent="0.3">
      <c r="A83" t="s">
        <v>89</v>
      </c>
      <c r="B83" t="s">
        <v>800</v>
      </c>
      <c r="C83" s="36">
        <v>48.4</v>
      </c>
      <c r="D83" s="51">
        <v>4</v>
      </c>
      <c r="E83" s="51">
        <v>0</v>
      </c>
      <c r="F83">
        <v>0</v>
      </c>
      <c r="G83" s="42">
        <v>1</v>
      </c>
      <c r="H83" s="42">
        <v>1</v>
      </c>
      <c r="I83" s="45">
        <v>67585</v>
      </c>
      <c r="J83" s="45">
        <v>68937</v>
      </c>
      <c r="K83" s="41">
        <f>VLOOKUP(A83,'3121% SY'!$A$3:$I$325,9,FALSE)</f>
        <v>0.16120000000000001</v>
      </c>
      <c r="L83" s="42">
        <f t="shared" si="33"/>
        <v>0</v>
      </c>
      <c r="M83" s="43">
        <f t="shared" si="35"/>
        <v>4</v>
      </c>
      <c r="N83" s="44">
        <f t="shared" si="36"/>
        <v>12.1</v>
      </c>
      <c r="O83" s="39">
        <f t="shared" si="34"/>
        <v>17</v>
      </c>
      <c r="P83" s="46">
        <f t="shared" si="37"/>
        <v>3.2879999999999998</v>
      </c>
      <c r="Q83" s="36">
        <f t="shared" si="38"/>
        <v>222219.48</v>
      </c>
      <c r="R83" s="36">
        <f t="shared" si="39"/>
        <v>4445.3799999999756</v>
      </c>
      <c r="S83" s="36">
        <f t="shared" si="40"/>
        <v>33299.68</v>
      </c>
      <c r="T83" s="36">
        <f t="shared" si="41"/>
        <v>6945.4400000000023</v>
      </c>
      <c r="U83" s="36">
        <f t="shared" si="42"/>
        <v>52888.24</v>
      </c>
      <c r="V83" s="36">
        <f t="shared" si="43"/>
        <v>1029.55</v>
      </c>
      <c r="W83" s="33">
        <f t="shared" si="44"/>
        <v>320827.76999999996</v>
      </c>
      <c r="Y83" s="33"/>
      <c r="Z83" s="33"/>
    </row>
    <row r="84" spans="1:26" x14ac:dyDescent="0.3">
      <c r="A84" t="s">
        <v>90</v>
      </c>
      <c r="B84" t="s">
        <v>722</v>
      </c>
      <c r="C84" s="36">
        <v>168.08</v>
      </c>
      <c r="D84" s="51">
        <v>10.494</v>
      </c>
      <c r="E84" s="51">
        <v>0.501</v>
      </c>
      <c r="F84">
        <v>0</v>
      </c>
      <c r="G84" s="42">
        <v>1</v>
      </c>
      <c r="H84" s="42">
        <v>1</v>
      </c>
      <c r="I84" s="45">
        <v>67585</v>
      </c>
      <c r="J84" s="45">
        <v>68937</v>
      </c>
      <c r="K84" s="41">
        <f>VLOOKUP(A84,'3121% SY'!$A$3:$I$325,9,FALSE)</f>
        <v>0.25570000000000004</v>
      </c>
      <c r="L84" s="42">
        <f t="shared" si="33"/>
        <v>0.12810570000000002</v>
      </c>
      <c r="M84" s="43">
        <f t="shared" si="35"/>
        <v>10.622105700000001</v>
      </c>
      <c r="N84" s="44">
        <f t="shared" si="36"/>
        <v>15.82</v>
      </c>
      <c r="O84" s="39">
        <f t="shared" si="34"/>
        <v>17</v>
      </c>
      <c r="P84" s="46">
        <f t="shared" si="37"/>
        <v>11.42</v>
      </c>
      <c r="Q84" s="36">
        <f t="shared" si="38"/>
        <v>771820.7</v>
      </c>
      <c r="R84" s="36">
        <f t="shared" si="39"/>
        <v>15439.840000000084</v>
      </c>
      <c r="S84" s="36">
        <f t="shared" si="40"/>
        <v>115657.65</v>
      </c>
      <c r="T84" s="36">
        <f t="shared" si="41"/>
        <v>24123.149999999994</v>
      </c>
      <c r="U84" s="36">
        <f t="shared" si="42"/>
        <v>183693.33</v>
      </c>
      <c r="V84" s="36">
        <f t="shared" si="43"/>
        <v>3575.87</v>
      </c>
      <c r="W84" s="33">
        <f t="shared" si="44"/>
        <v>1114310.5400000003</v>
      </c>
      <c r="Y84" s="33"/>
      <c r="Z84" s="33"/>
    </row>
    <row r="85" spans="1:26" x14ac:dyDescent="0.3">
      <c r="A85" t="s">
        <v>91</v>
      </c>
      <c r="B85" t="s">
        <v>720</v>
      </c>
      <c r="C85" s="36">
        <v>97</v>
      </c>
      <c r="D85" s="51">
        <v>5.9939999999999998</v>
      </c>
      <c r="E85" s="51">
        <v>0.78700000000000003</v>
      </c>
      <c r="F85">
        <v>0</v>
      </c>
      <c r="G85" s="42">
        <v>1</v>
      </c>
      <c r="H85" s="42">
        <v>1</v>
      </c>
      <c r="I85" s="45">
        <v>67585</v>
      </c>
      <c r="J85" s="45">
        <v>68937</v>
      </c>
      <c r="K85" s="41">
        <f>VLOOKUP(A85,'3121% SY'!$A$3:$I$325,9,FALSE)</f>
        <v>0.14549999999999996</v>
      </c>
      <c r="L85" s="42">
        <f t="shared" si="33"/>
        <v>0.11450849999999997</v>
      </c>
      <c r="M85" s="43">
        <f t="shared" si="35"/>
        <v>6.1085085000000001</v>
      </c>
      <c r="N85" s="44">
        <f t="shared" si="36"/>
        <v>15.88</v>
      </c>
      <c r="O85" s="39">
        <f t="shared" si="34"/>
        <v>17</v>
      </c>
      <c r="P85" s="46">
        <f t="shared" si="37"/>
        <v>6.59</v>
      </c>
      <c r="Q85" s="36">
        <f t="shared" si="38"/>
        <v>445385.15</v>
      </c>
      <c r="R85" s="36">
        <f t="shared" si="39"/>
        <v>8909.679999999993</v>
      </c>
      <c r="S85" s="36">
        <f t="shared" si="40"/>
        <v>66741.149999999994</v>
      </c>
      <c r="T85" s="36">
        <f t="shared" si="41"/>
        <v>13920.450000000012</v>
      </c>
      <c r="U85" s="36">
        <f t="shared" si="42"/>
        <v>106001.67</v>
      </c>
      <c r="V85" s="36">
        <f t="shared" si="43"/>
        <v>2063.48</v>
      </c>
      <c r="W85" s="33">
        <f t="shared" si="44"/>
        <v>643021.57999999996</v>
      </c>
      <c r="Y85" s="33"/>
      <c r="Z85" s="33"/>
    </row>
    <row r="86" spans="1:26" x14ac:dyDescent="0.3">
      <c r="A86" t="s">
        <v>92</v>
      </c>
      <c r="B86" t="s">
        <v>719</v>
      </c>
      <c r="C86" s="36">
        <v>1704.32</v>
      </c>
      <c r="D86" s="51">
        <v>103.926</v>
      </c>
      <c r="E86" s="51">
        <v>15.268000000000001</v>
      </c>
      <c r="F86">
        <v>0</v>
      </c>
      <c r="G86" s="42">
        <v>1.1200000000000001</v>
      </c>
      <c r="H86" s="42">
        <v>1.1200000000000001</v>
      </c>
      <c r="I86" s="45">
        <v>67585</v>
      </c>
      <c r="J86" s="45">
        <v>68937</v>
      </c>
      <c r="K86" s="41">
        <f>VLOOKUP(A86,'3121% SY'!$A$3:$I$325,9,FALSE)</f>
        <v>0.31130000000000002</v>
      </c>
      <c r="L86" s="42">
        <f t="shared" si="33"/>
        <v>4.7529284000000009</v>
      </c>
      <c r="M86" s="43">
        <f t="shared" si="35"/>
        <v>108.6789284</v>
      </c>
      <c r="N86" s="44">
        <f t="shared" si="36"/>
        <v>15.68</v>
      </c>
      <c r="O86" s="39">
        <f t="shared" si="34"/>
        <v>17</v>
      </c>
      <c r="P86" s="46">
        <f t="shared" si="37"/>
        <v>115.794</v>
      </c>
      <c r="Q86" s="36">
        <f t="shared" si="38"/>
        <v>8765049.9900000002</v>
      </c>
      <c r="R86" s="36">
        <f t="shared" si="39"/>
        <v>175339.91000000015</v>
      </c>
      <c r="S86" s="36">
        <f t="shared" si="40"/>
        <v>1172719.95</v>
      </c>
      <c r="T86" s="36">
        <f t="shared" si="41"/>
        <v>244598.6100000001</v>
      </c>
      <c r="U86" s="36">
        <f t="shared" si="42"/>
        <v>2086081.9</v>
      </c>
      <c r="V86" s="36">
        <f t="shared" si="43"/>
        <v>40608.720000000001</v>
      </c>
      <c r="W86" s="33">
        <f t="shared" si="44"/>
        <v>12484399.08</v>
      </c>
      <c r="Y86" s="33"/>
      <c r="Z86" s="33"/>
    </row>
    <row r="87" spans="1:26" x14ac:dyDescent="0.3">
      <c r="A87" t="s">
        <v>93</v>
      </c>
      <c r="B87" t="s">
        <v>824</v>
      </c>
      <c r="C87" s="36">
        <v>281.40000000000003</v>
      </c>
      <c r="D87" s="51">
        <v>15.92</v>
      </c>
      <c r="E87" s="51">
        <v>2</v>
      </c>
      <c r="F87">
        <v>0</v>
      </c>
      <c r="G87" s="42">
        <v>1.1200000000000001</v>
      </c>
      <c r="H87" s="42">
        <v>1.1600000000000001</v>
      </c>
      <c r="I87" s="45">
        <v>67585</v>
      </c>
      <c r="J87" s="45">
        <v>68937</v>
      </c>
      <c r="K87" s="41">
        <f>VLOOKUP(A87,'3121% SY'!$A$3:$I$325,9,FALSE)</f>
        <v>0.2681</v>
      </c>
      <c r="L87" s="42">
        <f t="shared" si="33"/>
        <v>0.53620000000000001</v>
      </c>
      <c r="M87" s="43">
        <f t="shared" si="35"/>
        <v>16.456199999999999</v>
      </c>
      <c r="N87" s="44">
        <f t="shared" si="36"/>
        <v>17.100000000000001</v>
      </c>
      <c r="O87" s="39">
        <f t="shared" si="34"/>
        <v>17.100000000000001</v>
      </c>
      <c r="P87" s="46">
        <f t="shared" si="37"/>
        <v>19.007000000000001</v>
      </c>
      <c r="Q87" s="36">
        <f t="shared" si="38"/>
        <v>1438738.67</v>
      </c>
      <c r="R87" s="36">
        <f t="shared" si="39"/>
        <v>81192.580000000075</v>
      </c>
      <c r="S87" s="36">
        <f t="shared" si="40"/>
        <v>192496.05</v>
      </c>
      <c r="T87" s="36">
        <f t="shared" si="41"/>
        <v>40149.630000000005</v>
      </c>
      <c r="U87" s="36">
        <f t="shared" si="42"/>
        <v>342419.8</v>
      </c>
      <c r="V87" s="36">
        <f t="shared" si="43"/>
        <v>18804.2</v>
      </c>
      <c r="W87" s="33">
        <f t="shared" si="44"/>
        <v>2113800.9300000002</v>
      </c>
      <c r="Y87" s="33"/>
      <c r="Z87" s="33"/>
    </row>
    <row r="88" spans="1:26" x14ac:dyDescent="0.3">
      <c r="A88" t="s">
        <v>94</v>
      </c>
      <c r="B88" t="s">
        <v>888</v>
      </c>
      <c r="C88" s="36">
        <v>272.09999999999997</v>
      </c>
      <c r="D88" s="51">
        <v>14.686999999999999</v>
      </c>
      <c r="E88" s="51">
        <v>2.7690000000000001</v>
      </c>
      <c r="F88">
        <v>0</v>
      </c>
      <c r="G88" s="42">
        <v>1.2</v>
      </c>
      <c r="H88" s="42">
        <v>1.24</v>
      </c>
      <c r="I88" s="45">
        <v>67585</v>
      </c>
      <c r="J88" s="45">
        <v>68937</v>
      </c>
      <c r="K88" s="41">
        <f>VLOOKUP(A88,'3121% SY'!$A$3:$I$325,9,FALSE)</f>
        <v>0.2974</v>
      </c>
      <c r="L88" s="42">
        <f t="shared" si="33"/>
        <v>0.82350060000000003</v>
      </c>
      <c r="M88" s="43">
        <f t="shared" si="35"/>
        <v>15.5105006</v>
      </c>
      <c r="N88" s="44">
        <f t="shared" si="36"/>
        <v>17.54</v>
      </c>
      <c r="O88" s="39">
        <f t="shared" si="34"/>
        <v>17.54</v>
      </c>
      <c r="P88" s="46">
        <f t="shared" si="37"/>
        <v>17.917999999999999</v>
      </c>
      <c r="Q88" s="36">
        <f t="shared" si="38"/>
        <v>1453185.64</v>
      </c>
      <c r="R88" s="36">
        <f t="shared" si="39"/>
        <v>78478.690000000177</v>
      </c>
      <c r="S88" s="36">
        <f t="shared" si="40"/>
        <v>181467.05</v>
      </c>
      <c r="T88" s="36">
        <f t="shared" si="41"/>
        <v>37849.270000000019</v>
      </c>
      <c r="U88" s="36">
        <f t="shared" si="42"/>
        <v>345858.18</v>
      </c>
      <c r="V88" s="36">
        <f t="shared" si="43"/>
        <v>18175.66</v>
      </c>
      <c r="W88" s="33">
        <f t="shared" si="44"/>
        <v>2115014.4900000002</v>
      </c>
      <c r="Y88" s="33"/>
      <c r="Z88" s="33"/>
    </row>
    <row r="89" spans="1:26" x14ac:dyDescent="0.3">
      <c r="A89" t="s">
        <v>95</v>
      </c>
      <c r="B89" t="s">
        <v>873</v>
      </c>
      <c r="C89" s="36">
        <v>21</v>
      </c>
      <c r="D89" s="51">
        <v>0.75700000000000001</v>
      </c>
      <c r="E89" s="51">
        <v>0</v>
      </c>
      <c r="F89">
        <v>0</v>
      </c>
      <c r="G89" s="42">
        <v>1</v>
      </c>
      <c r="H89" s="42">
        <v>1</v>
      </c>
      <c r="I89" s="45">
        <v>67585</v>
      </c>
      <c r="J89" s="45">
        <v>68937</v>
      </c>
      <c r="K89" s="41">
        <f>VLOOKUP(A89,'3121% SY'!$A$3:$I$325,9,FALSE)</f>
        <v>0.13</v>
      </c>
      <c r="L89" s="42">
        <f t="shared" si="33"/>
        <v>0</v>
      </c>
      <c r="M89" s="43">
        <f t="shared" si="35"/>
        <v>0.75700000000000001</v>
      </c>
      <c r="N89" s="44">
        <f t="shared" si="36"/>
        <v>27.74</v>
      </c>
      <c r="O89" s="39">
        <f t="shared" si="34"/>
        <v>25.23</v>
      </c>
      <c r="P89" s="46">
        <f t="shared" si="37"/>
        <v>0.96099999999999997</v>
      </c>
      <c r="Q89" s="36">
        <f t="shared" si="38"/>
        <v>64949.19</v>
      </c>
      <c r="R89" s="36">
        <f t="shared" si="39"/>
        <v>1299.2700000000041</v>
      </c>
      <c r="S89" s="36">
        <f t="shared" si="40"/>
        <v>9732.66</v>
      </c>
      <c r="T89" s="36">
        <f t="shared" si="41"/>
        <v>2029.9799999999996</v>
      </c>
      <c r="U89" s="36">
        <f t="shared" si="42"/>
        <v>15457.91</v>
      </c>
      <c r="V89" s="36">
        <f t="shared" si="43"/>
        <v>300.91000000000003</v>
      </c>
      <c r="W89" s="33">
        <f t="shared" si="44"/>
        <v>93769.920000000013</v>
      </c>
      <c r="Y89" s="33"/>
      <c r="Z89" s="33"/>
    </row>
    <row r="90" spans="1:26" x14ac:dyDescent="0.3">
      <c r="A90" t="s">
        <v>96</v>
      </c>
      <c r="B90" t="s">
        <v>813</v>
      </c>
      <c r="C90" s="36">
        <v>29.2</v>
      </c>
      <c r="D90" s="51">
        <v>2.7269999999999999</v>
      </c>
      <c r="E90" s="51">
        <v>0.36699999999999999</v>
      </c>
      <c r="F90">
        <v>0</v>
      </c>
      <c r="G90" s="42">
        <v>1</v>
      </c>
      <c r="H90" s="42">
        <v>1</v>
      </c>
      <c r="I90" s="45">
        <v>67585</v>
      </c>
      <c r="J90" s="45">
        <v>68937</v>
      </c>
      <c r="K90" s="41">
        <f>VLOOKUP(A90,'3121% SY'!$A$3:$I$325,9,FALSE)</f>
        <v>0.10270000000000001</v>
      </c>
      <c r="L90" s="42">
        <f t="shared" si="33"/>
        <v>3.7690900000000006E-2</v>
      </c>
      <c r="M90" s="43">
        <f t="shared" si="35"/>
        <v>2.7646908999999997</v>
      </c>
      <c r="N90" s="44">
        <f t="shared" si="36"/>
        <v>10.56</v>
      </c>
      <c r="O90" s="39">
        <f t="shared" si="34"/>
        <v>17</v>
      </c>
      <c r="P90" s="46">
        <f t="shared" si="37"/>
        <v>1.984</v>
      </c>
      <c r="Q90" s="36">
        <f t="shared" si="38"/>
        <v>134088.64000000001</v>
      </c>
      <c r="R90" s="36">
        <f t="shared" si="39"/>
        <v>2682.3699999999953</v>
      </c>
      <c r="S90" s="36">
        <f t="shared" si="40"/>
        <v>20093.240000000002</v>
      </c>
      <c r="T90" s="36">
        <f t="shared" si="41"/>
        <v>4190.9199999999983</v>
      </c>
      <c r="U90" s="36">
        <f t="shared" si="42"/>
        <v>31913.1</v>
      </c>
      <c r="V90" s="36">
        <f t="shared" si="43"/>
        <v>621.24</v>
      </c>
      <c r="W90" s="33">
        <f t="shared" si="44"/>
        <v>193589.50999999998</v>
      </c>
      <c r="Y90" s="33"/>
      <c r="Z90" s="33"/>
    </row>
    <row r="91" spans="1:26" x14ac:dyDescent="0.3">
      <c r="A91" t="s">
        <v>97</v>
      </c>
      <c r="B91" t="s">
        <v>743</v>
      </c>
      <c r="C91" s="36">
        <v>45.099999999999987</v>
      </c>
      <c r="D91" s="51">
        <v>4.5359999999999996</v>
      </c>
      <c r="E91" s="51">
        <v>0.251</v>
      </c>
      <c r="F91">
        <v>0</v>
      </c>
      <c r="G91" s="42">
        <v>1.06</v>
      </c>
      <c r="H91" s="42">
        <v>1.06</v>
      </c>
      <c r="I91" s="45">
        <v>67585</v>
      </c>
      <c r="J91" s="45">
        <v>68937</v>
      </c>
      <c r="K91" s="41">
        <f>VLOOKUP(A91,'3121% SY'!$A$3:$I$325,9,FALSE)</f>
        <v>0.15090000000000003</v>
      </c>
      <c r="L91" s="42">
        <f t="shared" si="33"/>
        <v>3.7875900000000011E-2</v>
      </c>
      <c r="M91" s="43">
        <f t="shared" si="35"/>
        <v>4.5738759</v>
      </c>
      <c r="N91" s="44">
        <f t="shared" si="36"/>
        <v>9.86</v>
      </c>
      <c r="O91" s="39">
        <f t="shared" si="34"/>
        <v>17</v>
      </c>
      <c r="P91" s="46">
        <f t="shared" si="37"/>
        <v>3.0640000000000001</v>
      </c>
      <c r="Q91" s="36">
        <f t="shared" si="38"/>
        <v>219505.27</v>
      </c>
      <c r="R91" s="36">
        <f t="shared" si="39"/>
        <v>4391.0800000000163</v>
      </c>
      <c r="S91" s="36">
        <f t="shared" si="40"/>
        <v>31031.09</v>
      </c>
      <c r="T91" s="36">
        <f t="shared" si="41"/>
        <v>6472.27</v>
      </c>
      <c r="U91" s="36">
        <f t="shared" si="42"/>
        <v>52242.25</v>
      </c>
      <c r="V91" s="36">
        <f t="shared" si="43"/>
        <v>1016.97</v>
      </c>
      <c r="W91" s="33">
        <f t="shared" si="44"/>
        <v>314658.92999999993</v>
      </c>
      <c r="Y91" s="33"/>
      <c r="Z91" s="33"/>
    </row>
    <row r="92" spans="1:26" x14ac:dyDescent="0.3">
      <c r="A92" t="s">
        <v>98</v>
      </c>
      <c r="B92" t="s">
        <v>632</v>
      </c>
      <c r="C92" s="36">
        <v>178.40000000000003</v>
      </c>
      <c r="D92" s="51">
        <v>11.7</v>
      </c>
      <c r="E92" s="51">
        <v>1.079</v>
      </c>
      <c r="F92">
        <v>0</v>
      </c>
      <c r="G92" s="42">
        <v>1.1200000000000001</v>
      </c>
      <c r="H92" s="42">
        <v>1.1200000000000001</v>
      </c>
      <c r="I92" s="45">
        <v>67585</v>
      </c>
      <c r="J92" s="45">
        <v>68937</v>
      </c>
      <c r="K92" s="41">
        <f>VLOOKUP(A92,'3121% SY'!$A$3:$I$325,9,FALSE)</f>
        <v>0.26029999999999998</v>
      </c>
      <c r="L92" s="42">
        <f t="shared" si="33"/>
        <v>0.28086369999999994</v>
      </c>
      <c r="M92" s="43">
        <f t="shared" si="35"/>
        <v>11.980863699999999</v>
      </c>
      <c r="N92" s="44">
        <f t="shared" si="36"/>
        <v>14.89</v>
      </c>
      <c r="O92" s="39">
        <f t="shared" si="34"/>
        <v>17</v>
      </c>
      <c r="P92" s="46">
        <f t="shared" si="37"/>
        <v>12.121</v>
      </c>
      <c r="Q92" s="36">
        <f t="shared" si="38"/>
        <v>917501.52</v>
      </c>
      <c r="R92" s="36">
        <f t="shared" si="39"/>
        <v>18354.099999999977</v>
      </c>
      <c r="S92" s="36">
        <f t="shared" si="40"/>
        <v>122757.12</v>
      </c>
      <c r="T92" s="36">
        <f t="shared" si="41"/>
        <v>25603.920000000013</v>
      </c>
      <c r="U92" s="36">
        <f t="shared" si="42"/>
        <v>218365.36</v>
      </c>
      <c r="V92" s="36">
        <f t="shared" si="43"/>
        <v>4250.8100000000004</v>
      </c>
      <c r="W92" s="33">
        <f t="shared" si="44"/>
        <v>1306832.83</v>
      </c>
      <c r="Y92" s="33"/>
      <c r="Z92" s="33"/>
    </row>
    <row r="93" spans="1:26" x14ac:dyDescent="0.3">
      <c r="A93" t="s">
        <v>99</v>
      </c>
      <c r="B93" t="s">
        <v>739</v>
      </c>
      <c r="C93" s="36">
        <v>268.24</v>
      </c>
      <c r="D93" s="51">
        <v>17.350999999999999</v>
      </c>
      <c r="E93" s="51">
        <v>2.073</v>
      </c>
      <c r="F93">
        <v>0</v>
      </c>
      <c r="G93" s="42">
        <v>1.06</v>
      </c>
      <c r="H93" s="42">
        <v>1.1000000000000001</v>
      </c>
      <c r="I93" s="45">
        <v>67585</v>
      </c>
      <c r="J93" s="45">
        <v>68937</v>
      </c>
      <c r="K93" s="41">
        <f>VLOOKUP(A93,'3121% SY'!$A$3:$I$325,9,FALSE)</f>
        <v>0.18830000000000002</v>
      </c>
      <c r="L93" s="42">
        <f t="shared" si="33"/>
        <v>0.39034590000000002</v>
      </c>
      <c r="M93" s="43">
        <f t="shared" si="35"/>
        <v>17.741345899999999</v>
      </c>
      <c r="N93" s="44">
        <f t="shared" si="36"/>
        <v>15.12</v>
      </c>
      <c r="O93" s="39">
        <f t="shared" si="34"/>
        <v>17</v>
      </c>
      <c r="P93" s="46">
        <f t="shared" si="37"/>
        <v>18.225000000000001</v>
      </c>
      <c r="Q93" s="36">
        <f t="shared" si="38"/>
        <v>1305640.82</v>
      </c>
      <c r="R93" s="36">
        <f t="shared" si="39"/>
        <v>76373.689999999944</v>
      </c>
      <c r="S93" s="36">
        <f t="shared" si="40"/>
        <v>184576.24</v>
      </c>
      <c r="T93" s="36">
        <f t="shared" si="41"/>
        <v>38497.760000000009</v>
      </c>
      <c r="U93" s="36">
        <f t="shared" si="42"/>
        <v>310742.52</v>
      </c>
      <c r="V93" s="36">
        <f t="shared" si="43"/>
        <v>17688.150000000001</v>
      </c>
      <c r="W93" s="33">
        <f t="shared" si="44"/>
        <v>1933519.18</v>
      </c>
      <c r="Y93" s="33"/>
      <c r="Z93" s="33"/>
    </row>
    <row r="94" spans="1:26" x14ac:dyDescent="0.3">
      <c r="A94" t="s">
        <v>100</v>
      </c>
      <c r="B94" t="s">
        <v>756</v>
      </c>
      <c r="C94" s="36">
        <v>15820.4</v>
      </c>
      <c r="D94" s="51">
        <v>964.81100000000004</v>
      </c>
      <c r="E94" s="51">
        <v>145.268</v>
      </c>
      <c r="F94">
        <v>0</v>
      </c>
      <c r="G94" s="42">
        <v>1.18</v>
      </c>
      <c r="H94" s="42">
        <v>1.18</v>
      </c>
      <c r="I94" s="45">
        <v>67585</v>
      </c>
      <c r="J94" s="45">
        <v>68937</v>
      </c>
      <c r="K94" s="41">
        <f>VLOOKUP(A94,'3121% SY'!$A$3:$I$325,9,FALSE)</f>
        <v>0.25090000000000001</v>
      </c>
      <c r="L94" s="42">
        <f t="shared" si="33"/>
        <v>36.447741200000003</v>
      </c>
      <c r="M94" s="43">
        <f t="shared" si="35"/>
        <v>1001.2587412</v>
      </c>
      <c r="N94" s="44">
        <f t="shared" si="36"/>
        <v>15.8</v>
      </c>
      <c r="O94" s="39">
        <f t="shared" si="34"/>
        <v>17</v>
      </c>
      <c r="P94" s="46">
        <f t="shared" si="37"/>
        <v>1074.857</v>
      </c>
      <c r="Q94" s="36">
        <f t="shared" si="38"/>
        <v>85720168.209999993</v>
      </c>
      <c r="R94" s="36">
        <f t="shared" si="39"/>
        <v>1714783.8599999994</v>
      </c>
      <c r="S94" s="36">
        <f t="shared" si="40"/>
        <v>10885764.75</v>
      </c>
      <c r="T94" s="36">
        <f t="shared" si="41"/>
        <v>2270484.9299999997</v>
      </c>
      <c r="U94" s="36">
        <f t="shared" si="42"/>
        <v>20401400.030000001</v>
      </c>
      <c r="V94" s="36">
        <f t="shared" si="43"/>
        <v>397143.94</v>
      </c>
      <c r="W94" s="33">
        <f t="shared" si="44"/>
        <v>121389745.72</v>
      </c>
      <c r="Y94" s="33"/>
      <c r="Z94" s="33"/>
    </row>
    <row r="95" spans="1:26" x14ac:dyDescent="0.3">
      <c r="A95" t="s">
        <v>101</v>
      </c>
      <c r="B95" t="s">
        <v>660</v>
      </c>
      <c r="C95" s="36">
        <v>5729.63</v>
      </c>
      <c r="D95" s="51">
        <v>347.15199999999999</v>
      </c>
      <c r="E95" s="51">
        <v>30.395</v>
      </c>
      <c r="F95">
        <v>0</v>
      </c>
      <c r="G95" s="42">
        <v>1.1200000000000001</v>
      </c>
      <c r="H95" s="42">
        <v>1.1200000000000001</v>
      </c>
      <c r="I95" s="45">
        <v>67585</v>
      </c>
      <c r="J95" s="45">
        <v>68937</v>
      </c>
      <c r="K95" s="41">
        <f>VLOOKUP(A95,'3121% SY'!$A$3:$I$325,9,FALSE)</f>
        <v>0.31459999999999999</v>
      </c>
      <c r="L95" s="42">
        <f t="shared" si="33"/>
        <v>9.5622670000000003</v>
      </c>
      <c r="M95" s="43">
        <f t="shared" si="35"/>
        <v>356.71426700000001</v>
      </c>
      <c r="N95" s="44">
        <f t="shared" si="36"/>
        <v>16.059999999999999</v>
      </c>
      <c r="O95" s="39">
        <f t="shared" si="34"/>
        <v>17</v>
      </c>
      <c r="P95" s="46">
        <f t="shared" si="37"/>
        <v>389.27800000000002</v>
      </c>
      <c r="Q95" s="36">
        <f t="shared" si="38"/>
        <v>29466476.07</v>
      </c>
      <c r="R95" s="36">
        <f t="shared" si="39"/>
        <v>589460.30999999866</v>
      </c>
      <c r="S95" s="36">
        <f t="shared" si="40"/>
        <v>3942467.44</v>
      </c>
      <c r="T95" s="36">
        <f t="shared" si="41"/>
        <v>822295.2799999998</v>
      </c>
      <c r="U95" s="36">
        <f t="shared" si="42"/>
        <v>7013021.2999999998</v>
      </c>
      <c r="V95" s="36">
        <f t="shared" si="43"/>
        <v>136519.01</v>
      </c>
      <c r="W95" s="33">
        <f t="shared" si="44"/>
        <v>41970239.409999996</v>
      </c>
      <c r="Y95" s="33"/>
      <c r="Z95" s="33"/>
    </row>
    <row r="96" spans="1:26" x14ac:dyDescent="0.3">
      <c r="A96" t="s">
        <v>102</v>
      </c>
      <c r="B96" t="s">
        <v>656</v>
      </c>
      <c r="C96" s="36">
        <v>1201.97</v>
      </c>
      <c r="D96" s="51">
        <v>72.263000000000005</v>
      </c>
      <c r="E96" s="51">
        <v>5.9889999999999999</v>
      </c>
      <c r="F96">
        <v>0</v>
      </c>
      <c r="G96" s="42">
        <v>1.1200000000000001</v>
      </c>
      <c r="H96" s="42">
        <v>1.1600000000000001</v>
      </c>
      <c r="I96" s="45">
        <v>67585</v>
      </c>
      <c r="J96" s="45">
        <v>68937</v>
      </c>
      <c r="K96" s="41">
        <f>VLOOKUP(A96,'3121% SY'!$A$3:$I$325,9,FALSE)</f>
        <v>0.28820000000000001</v>
      </c>
      <c r="L96" s="42">
        <f t="shared" si="33"/>
        <v>1.7260298000000001</v>
      </c>
      <c r="M96" s="43">
        <f t="shared" si="35"/>
        <v>73.989029800000012</v>
      </c>
      <c r="N96" s="44">
        <f t="shared" si="36"/>
        <v>16.25</v>
      </c>
      <c r="O96" s="39">
        <f t="shared" si="34"/>
        <v>17</v>
      </c>
      <c r="P96" s="46">
        <f t="shared" si="37"/>
        <v>81.662999999999997</v>
      </c>
      <c r="Q96" s="36">
        <f t="shared" si="38"/>
        <v>6181497.1200000001</v>
      </c>
      <c r="R96" s="36">
        <f t="shared" si="39"/>
        <v>348841.46999999974</v>
      </c>
      <c r="S96" s="36">
        <f t="shared" si="40"/>
        <v>827053.47</v>
      </c>
      <c r="T96" s="36">
        <f t="shared" si="41"/>
        <v>172501.65000000002</v>
      </c>
      <c r="U96" s="36">
        <f t="shared" si="42"/>
        <v>1471196.31</v>
      </c>
      <c r="V96" s="36">
        <f t="shared" si="43"/>
        <v>80791.679999999993</v>
      </c>
      <c r="W96" s="33">
        <f t="shared" si="44"/>
        <v>9081881.6999999993</v>
      </c>
      <c r="Y96" s="33"/>
      <c r="Z96" s="33"/>
    </row>
    <row r="97" spans="1:26" x14ac:dyDescent="0.3">
      <c r="A97" t="s">
        <v>103</v>
      </c>
      <c r="B97" t="s">
        <v>855</v>
      </c>
      <c r="C97" s="36">
        <v>948.09</v>
      </c>
      <c r="D97" s="51">
        <v>57.878</v>
      </c>
      <c r="E97" s="51">
        <v>3.3639999999999999</v>
      </c>
      <c r="F97">
        <v>0</v>
      </c>
      <c r="G97" s="42">
        <v>1.18</v>
      </c>
      <c r="H97" s="42">
        <v>1.18</v>
      </c>
      <c r="I97" s="45">
        <v>67585</v>
      </c>
      <c r="J97" s="45">
        <v>68937</v>
      </c>
      <c r="K97" s="41">
        <f>VLOOKUP(A97,'3121% SY'!$A$3:$I$325,9,FALSE)</f>
        <v>0.22509999999999997</v>
      </c>
      <c r="L97" s="42">
        <f t="shared" si="33"/>
        <v>0.75723639999999981</v>
      </c>
      <c r="M97" s="43">
        <f t="shared" si="35"/>
        <v>58.635236399999997</v>
      </c>
      <c r="N97" s="44">
        <f t="shared" si="36"/>
        <v>16.170000000000002</v>
      </c>
      <c r="O97" s="39">
        <f t="shared" si="34"/>
        <v>17</v>
      </c>
      <c r="P97" s="46">
        <f t="shared" si="37"/>
        <v>64.414000000000001</v>
      </c>
      <c r="Q97" s="36">
        <f t="shared" si="38"/>
        <v>5137035.82</v>
      </c>
      <c r="R97" s="36">
        <f t="shared" si="39"/>
        <v>102763.51999999955</v>
      </c>
      <c r="S97" s="36">
        <f t="shared" si="40"/>
        <v>652361.80000000005</v>
      </c>
      <c r="T97" s="36">
        <f t="shared" si="41"/>
        <v>136065.55999999994</v>
      </c>
      <c r="U97" s="36">
        <f t="shared" si="42"/>
        <v>1222614.53</v>
      </c>
      <c r="V97" s="36">
        <f t="shared" si="43"/>
        <v>23800.03</v>
      </c>
      <c r="W97" s="33">
        <f t="shared" si="44"/>
        <v>7274641.2599999998</v>
      </c>
      <c r="Y97" s="33"/>
      <c r="Z97" s="33"/>
    </row>
    <row r="98" spans="1:26" x14ac:dyDescent="0.3">
      <c r="A98" t="s">
        <v>104</v>
      </c>
      <c r="B98" t="s">
        <v>670</v>
      </c>
      <c r="C98" s="36">
        <v>5214.53</v>
      </c>
      <c r="D98" s="51">
        <v>308.94099999999997</v>
      </c>
      <c r="E98" s="51">
        <v>18.559000000000001</v>
      </c>
      <c r="F98">
        <v>0</v>
      </c>
      <c r="G98" s="42">
        <v>1.18</v>
      </c>
      <c r="H98" s="42">
        <v>1.18</v>
      </c>
      <c r="I98" s="45">
        <v>67585</v>
      </c>
      <c r="J98" s="45">
        <v>68937</v>
      </c>
      <c r="K98" s="41">
        <f>VLOOKUP(A98,'3121% SY'!$A$3:$I$325,9,FALSE)</f>
        <v>0.27049999999999996</v>
      </c>
      <c r="L98" s="42">
        <f t="shared" si="33"/>
        <v>5.0202095</v>
      </c>
      <c r="M98" s="43">
        <f t="shared" si="35"/>
        <v>313.9612095</v>
      </c>
      <c r="N98" s="44">
        <f t="shared" si="36"/>
        <v>16.61</v>
      </c>
      <c r="O98" s="39">
        <f t="shared" si="34"/>
        <v>17</v>
      </c>
      <c r="P98" s="46">
        <f t="shared" si="37"/>
        <v>354.28100000000001</v>
      </c>
      <c r="Q98" s="36">
        <f t="shared" si="38"/>
        <v>28254016.030000001</v>
      </c>
      <c r="R98" s="36">
        <f t="shared" si="39"/>
        <v>565205.73999999836</v>
      </c>
      <c r="S98" s="36">
        <f t="shared" si="40"/>
        <v>3588030.43</v>
      </c>
      <c r="T98" s="36">
        <f t="shared" si="41"/>
        <v>748369.01000000024</v>
      </c>
      <c r="U98" s="36">
        <f t="shared" si="42"/>
        <v>6724455.8200000003</v>
      </c>
      <c r="V98" s="36">
        <f t="shared" si="43"/>
        <v>130901.65</v>
      </c>
      <c r="W98" s="33">
        <f t="shared" si="44"/>
        <v>40010978.68</v>
      </c>
      <c r="Y98" s="33"/>
      <c r="Z98" s="33"/>
    </row>
    <row r="99" spans="1:26" x14ac:dyDescent="0.3">
      <c r="A99" t="s">
        <v>105</v>
      </c>
      <c r="B99" t="s">
        <v>907</v>
      </c>
      <c r="C99" s="36">
        <v>274.36</v>
      </c>
      <c r="D99" s="51">
        <v>20.375</v>
      </c>
      <c r="E99" s="51">
        <v>0.34799999999999998</v>
      </c>
      <c r="F99">
        <v>0</v>
      </c>
      <c r="G99" s="42">
        <v>1.1200000000000001</v>
      </c>
      <c r="H99" s="42">
        <v>1.1200000000000001</v>
      </c>
      <c r="I99" s="45">
        <v>67585</v>
      </c>
      <c r="J99" s="45">
        <v>68937</v>
      </c>
      <c r="K99" s="41">
        <f>VLOOKUP(A99,'3121% SY'!$A$3:$I$325,9,FALSE)</f>
        <v>0.18179999999999996</v>
      </c>
      <c r="L99" s="42">
        <f t="shared" si="33"/>
        <v>6.3266399999999987E-2</v>
      </c>
      <c r="M99" s="43">
        <f t="shared" si="35"/>
        <v>20.4382664</v>
      </c>
      <c r="N99" s="44">
        <f t="shared" si="36"/>
        <v>13.42</v>
      </c>
      <c r="O99" s="39">
        <f t="shared" si="34"/>
        <v>17</v>
      </c>
      <c r="P99" s="46">
        <f t="shared" si="37"/>
        <v>18.64</v>
      </c>
      <c r="Q99" s="36">
        <f t="shared" si="38"/>
        <v>1410958.53</v>
      </c>
      <c r="R99" s="36">
        <f t="shared" si="39"/>
        <v>28225.429999999935</v>
      </c>
      <c r="S99" s="36">
        <f t="shared" si="40"/>
        <v>188779.21</v>
      </c>
      <c r="T99" s="36">
        <f t="shared" si="41"/>
        <v>39374.390000000014</v>
      </c>
      <c r="U99" s="36">
        <f t="shared" si="42"/>
        <v>335808.13</v>
      </c>
      <c r="V99" s="36">
        <f t="shared" si="43"/>
        <v>6537.01</v>
      </c>
      <c r="W99" s="33">
        <f t="shared" si="44"/>
        <v>2009682.7</v>
      </c>
      <c r="Y99" s="33"/>
      <c r="Z99" s="33"/>
    </row>
    <row r="100" spans="1:26" x14ac:dyDescent="0.3">
      <c r="A100" t="s">
        <v>106</v>
      </c>
      <c r="B100" t="s">
        <v>749</v>
      </c>
      <c r="C100" s="36">
        <v>4501.8599999999997</v>
      </c>
      <c r="D100" s="51">
        <v>247.51400000000001</v>
      </c>
      <c r="E100" s="51">
        <v>27.388000000000002</v>
      </c>
      <c r="F100">
        <v>0</v>
      </c>
      <c r="G100" s="42">
        <v>1.18</v>
      </c>
      <c r="H100" s="42">
        <v>1.18</v>
      </c>
      <c r="I100" s="45">
        <v>67585</v>
      </c>
      <c r="J100" s="45">
        <v>68937</v>
      </c>
      <c r="K100" s="41">
        <f>VLOOKUP(A100,'3121% SY'!$A$3:$I$325,9,FALSE)</f>
        <v>0.35970000000000002</v>
      </c>
      <c r="L100" s="42">
        <f t="shared" si="33"/>
        <v>9.8514636000000007</v>
      </c>
      <c r="M100" s="43">
        <f t="shared" si="35"/>
        <v>257.3654636</v>
      </c>
      <c r="N100" s="44">
        <f t="shared" si="36"/>
        <v>17.489999999999998</v>
      </c>
      <c r="O100" s="39">
        <f t="shared" si="34"/>
        <v>17.489999999999998</v>
      </c>
      <c r="P100" s="46">
        <f t="shared" si="37"/>
        <v>297.29300000000001</v>
      </c>
      <c r="Q100" s="36">
        <f t="shared" si="38"/>
        <v>23709205.940000001</v>
      </c>
      <c r="R100" s="36">
        <f t="shared" si="39"/>
        <v>474289.3599999994</v>
      </c>
      <c r="S100" s="36">
        <f t="shared" si="40"/>
        <v>3010876.48</v>
      </c>
      <c r="T100" s="36">
        <f t="shared" si="41"/>
        <v>627989.83999999985</v>
      </c>
      <c r="U100" s="36">
        <f t="shared" si="42"/>
        <v>5642791.0099999998</v>
      </c>
      <c r="V100" s="36">
        <f t="shared" si="43"/>
        <v>109845.42</v>
      </c>
      <c r="W100" s="33">
        <f t="shared" si="44"/>
        <v>33574998.050000004</v>
      </c>
      <c r="Y100" s="33"/>
      <c r="Z100" s="33"/>
    </row>
    <row r="101" spans="1:26" x14ac:dyDescent="0.3">
      <c r="A101" t="s">
        <v>107</v>
      </c>
      <c r="B101" t="s">
        <v>885</v>
      </c>
      <c r="C101" s="36">
        <v>9.6</v>
      </c>
      <c r="D101" s="51">
        <v>2</v>
      </c>
      <c r="E101" s="51">
        <v>0</v>
      </c>
      <c r="F101">
        <v>0</v>
      </c>
      <c r="G101" s="42">
        <v>1.18</v>
      </c>
      <c r="H101" s="42">
        <v>1.18</v>
      </c>
      <c r="I101" s="45">
        <v>67585</v>
      </c>
      <c r="J101" s="45">
        <v>68937</v>
      </c>
      <c r="K101" s="41">
        <f>VLOOKUP(A101,'3121% SY'!$A$3:$I$325,9,FALSE)</f>
        <v>0.12060000000000004</v>
      </c>
      <c r="L101" s="42">
        <f t="shared" si="33"/>
        <v>0</v>
      </c>
      <c r="M101" s="43">
        <f t="shared" si="35"/>
        <v>2</v>
      </c>
      <c r="N101" s="44">
        <f t="shared" si="36"/>
        <v>4.8</v>
      </c>
      <c r="O101" s="39">
        <f t="shared" si="34"/>
        <v>17</v>
      </c>
      <c r="P101" s="46">
        <f t="shared" si="37"/>
        <v>0.65200000000000002</v>
      </c>
      <c r="Q101" s="36">
        <f t="shared" si="38"/>
        <v>51997.2</v>
      </c>
      <c r="R101" s="36">
        <f t="shared" si="39"/>
        <v>1040.1700000000055</v>
      </c>
      <c r="S101" s="36">
        <f t="shared" si="40"/>
        <v>6603.22</v>
      </c>
      <c r="T101" s="36">
        <f t="shared" si="41"/>
        <v>1377.2599999999993</v>
      </c>
      <c r="U101" s="36">
        <f t="shared" si="42"/>
        <v>12375.33</v>
      </c>
      <c r="V101" s="36">
        <f t="shared" si="43"/>
        <v>240.9</v>
      </c>
      <c r="W101" s="33">
        <f t="shared" si="44"/>
        <v>73634.080000000002</v>
      </c>
      <c r="Y101" s="33"/>
      <c r="Z101" s="33"/>
    </row>
    <row r="102" spans="1:26" x14ac:dyDescent="0.3">
      <c r="A102" t="s">
        <v>108</v>
      </c>
      <c r="B102" t="s">
        <v>617</v>
      </c>
      <c r="C102" s="36">
        <v>4768.1399999999994</v>
      </c>
      <c r="D102" s="51">
        <v>104.482</v>
      </c>
      <c r="E102" s="51">
        <v>0</v>
      </c>
      <c r="F102">
        <v>0</v>
      </c>
      <c r="G102" s="42">
        <v>1.18</v>
      </c>
      <c r="H102" s="42">
        <v>1.18</v>
      </c>
      <c r="I102" s="45">
        <v>67585</v>
      </c>
      <c r="J102" s="45">
        <v>68937</v>
      </c>
      <c r="K102" s="41">
        <f>VLOOKUP(A102,'3121% SY'!$A$3:$I$325,9,FALSE)</f>
        <v>0.24890000000000001</v>
      </c>
      <c r="L102" s="42">
        <f t="shared" si="33"/>
        <v>0</v>
      </c>
      <c r="M102" s="43">
        <f t="shared" si="35"/>
        <v>104.482</v>
      </c>
      <c r="N102" s="44">
        <f t="shared" si="36"/>
        <v>45.64</v>
      </c>
      <c r="O102" s="39">
        <f t="shared" si="34"/>
        <v>25.23</v>
      </c>
      <c r="P102" s="46">
        <f t="shared" si="37"/>
        <v>218.28</v>
      </c>
      <c r="Q102" s="36">
        <f t="shared" si="38"/>
        <v>17407895.48</v>
      </c>
      <c r="R102" s="36">
        <f t="shared" si="39"/>
        <v>348235.1799999997</v>
      </c>
      <c r="S102" s="36">
        <f t="shared" si="40"/>
        <v>2210661.2599999998</v>
      </c>
      <c r="T102" s="36">
        <f t="shared" si="41"/>
        <v>461085.94000000041</v>
      </c>
      <c r="U102" s="36">
        <f t="shared" si="42"/>
        <v>4143079.12</v>
      </c>
      <c r="V102" s="36">
        <f t="shared" si="43"/>
        <v>80651.27</v>
      </c>
      <c r="W102" s="33">
        <f t="shared" si="44"/>
        <v>24651608.250000004</v>
      </c>
      <c r="Y102" s="33"/>
      <c r="Z102" s="33"/>
    </row>
    <row r="103" spans="1:26" x14ac:dyDescent="0.3">
      <c r="A103" t="s">
        <v>109</v>
      </c>
      <c r="B103" t="s">
        <v>781</v>
      </c>
      <c r="C103" s="36">
        <v>741.8</v>
      </c>
      <c r="D103" s="51">
        <v>50.790999999999997</v>
      </c>
      <c r="E103" s="51">
        <v>4.5039999999999996</v>
      </c>
      <c r="F103">
        <v>0</v>
      </c>
      <c r="G103" s="42">
        <v>1.18</v>
      </c>
      <c r="H103" s="42">
        <v>1.18</v>
      </c>
      <c r="I103" s="45">
        <v>67585</v>
      </c>
      <c r="J103" s="45">
        <v>68937</v>
      </c>
      <c r="K103" s="41">
        <f>VLOOKUP(A103,'3121% SY'!$A$3:$I$325,9,FALSE)</f>
        <v>0.24160000000000004</v>
      </c>
      <c r="L103" s="42">
        <f t="shared" si="33"/>
        <v>1.0881664</v>
      </c>
      <c r="M103" s="43">
        <f t="shared" si="35"/>
        <v>51.879166399999995</v>
      </c>
      <c r="N103" s="44">
        <f t="shared" si="36"/>
        <v>14.3</v>
      </c>
      <c r="O103" s="39">
        <f t="shared" si="34"/>
        <v>17</v>
      </c>
      <c r="P103" s="46">
        <f t="shared" si="37"/>
        <v>50.399000000000001</v>
      </c>
      <c r="Q103" s="36">
        <f t="shared" si="38"/>
        <v>4019335.37</v>
      </c>
      <c r="R103" s="36">
        <f t="shared" si="39"/>
        <v>80404.549999999814</v>
      </c>
      <c r="S103" s="36">
        <f t="shared" si="40"/>
        <v>510422.93</v>
      </c>
      <c r="T103" s="36">
        <f t="shared" si="41"/>
        <v>106460.83000000002</v>
      </c>
      <c r="U103" s="36">
        <f t="shared" si="42"/>
        <v>956601.82</v>
      </c>
      <c r="V103" s="36">
        <f t="shared" si="43"/>
        <v>18621.689999999999</v>
      </c>
      <c r="W103" s="33">
        <f t="shared" si="44"/>
        <v>5691847.1900000004</v>
      </c>
      <c r="Y103" s="33"/>
      <c r="Z103" s="33"/>
    </row>
    <row r="104" spans="1:26" x14ac:dyDescent="0.3">
      <c r="A104" t="s">
        <v>110</v>
      </c>
      <c r="B104" t="s">
        <v>879</v>
      </c>
      <c r="C104" s="36">
        <v>836.46999999999991</v>
      </c>
      <c r="D104" s="51">
        <v>57.421999999999997</v>
      </c>
      <c r="E104" s="51">
        <v>5.5339999999999998</v>
      </c>
      <c r="F104">
        <v>0</v>
      </c>
      <c r="G104" s="42">
        <v>1.18</v>
      </c>
      <c r="H104" s="42">
        <v>1.18</v>
      </c>
      <c r="I104" s="45">
        <v>67585</v>
      </c>
      <c r="J104" s="45">
        <v>68937</v>
      </c>
      <c r="K104" s="41">
        <f>VLOOKUP(A104,'3121% SY'!$A$3:$I$325,9,FALSE)</f>
        <v>0.22489999999999999</v>
      </c>
      <c r="L104" s="42">
        <f t="shared" si="33"/>
        <v>1.2445965999999999</v>
      </c>
      <c r="M104" s="43">
        <f t="shared" si="35"/>
        <v>58.666596599999998</v>
      </c>
      <c r="N104" s="44">
        <f t="shared" si="36"/>
        <v>14.26</v>
      </c>
      <c r="O104" s="39">
        <f t="shared" si="34"/>
        <v>17</v>
      </c>
      <c r="P104" s="46">
        <f t="shared" si="37"/>
        <v>56.831000000000003</v>
      </c>
      <c r="Q104" s="36">
        <f t="shared" si="38"/>
        <v>4532289.3</v>
      </c>
      <c r="R104" s="36">
        <f t="shared" si="39"/>
        <v>90665.900000000373</v>
      </c>
      <c r="S104" s="36">
        <f t="shared" si="40"/>
        <v>575563.91</v>
      </c>
      <c r="T104" s="36">
        <f t="shared" si="41"/>
        <v>120047.52999999991</v>
      </c>
      <c r="U104" s="36">
        <f t="shared" si="42"/>
        <v>1078684.8500000001</v>
      </c>
      <c r="V104" s="36">
        <f t="shared" si="43"/>
        <v>20998.22</v>
      </c>
      <c r="W104" s="33">
        <f t="shared" si="44"/>
        <v>6418249.71</v>
      </c>
      <c r="Y104" s="33"/>
      <c r="Z104" s="33"/>
    </row>
    <row r="105" spans="1:26" x14ac:dyDescent="0.3">
      <c r="A105" t="s">
        <v>111</v>
      </c>
      <c r="B105" t="s">
        <v>615</v>
      </c>
      <c r="C105" s="36">
        <v>4911.2299999999996</v>
      </c>
      <c r="D105" s="51">
        <v>275.49599999999998</v>
      </c>
      <c r="E105" s="51">
        <v>24.026</v>
      </c>
      <c r="F105">
        <v>0</v>
      </c>
      <c r="G105" s="42">
        <v>1.1599999999999999</v>
      </c>
      <c r="H105" s="42">
        <v>1.1599999999999999</v>
      </c>
      <c r="I105" s="45">
        <v>67585</v>
      </c>
      <c r="J105" s="45">
        <v>68937</v>
      </c>
      <c r="K105" s="41">
        <f>VLOOKUP(A105,'3121% SY'!$A$3:$I$325,9,FALSE)</f>
        <v>0.30379999999999996</v>
      </c>
      <c r="L105" s="42">
        <f t="shared" si="33"/>
        <v>7.2990987999999986</v>
      </c>
      <c r="M105" s="43">
        <f t="shared" si="35"/>
        <v>282.79509880000001</v>
      </c>
      <c r="N105" s="44">
        <f t="shared" si="36"/>
        <v>17.37</v>
      </c>
      <c r="O105" s="39">
        <f t="shared" si="34"/>
        <v>17.37</v>
      </c>
      <c r="P105" s="46">
        <f t="shared" si="37"/>
        <v>326.56700000000001</v>
      </c>
      <c r="Q105" s="36">
        <f t="shared" si="38"/>
        <v>25602395.609999999</v>
      </c>
      <c r="R105" s="36">
        <f t="shared" si="39"/>
        <v>512161.55000000075</v>
      </c>
      <c r="S105" s="36">
        <f t="shared" si="40"/>
        <v>3307353.01</v>
      </c>
      <c r="T105" s="36">
        <f t="shared" si="41"/>
        <v>689827.0700000003</v>
      </c>
      <c r="U105" s="36">
        <f t="shared" si="42"/>
        <v>6093370.1600000001</v>
      </c>
      <c r="V105" s="36">
        <f t="shared" si="43"/>
        <v>118616.61</v>
      </c>
      <c r="W105" s="33">
        <f t="shared" si="44"/>
        <v>36323724.010000005</v>
      </c>
      <c r="Y105" s="33"/>
      <c r="Z105" s="33"/>
    </row>
    <row r="106" spans="1:26" x14ac:dyDescent="0.3">
      <c r="A106" t="s">
        <v>112</v>
      </c>
      <c r="B106" t="s">
        <v>901</v>
      </c>
      <c r="C106" s="36">
        <v>2586.64</v>
      </c>
      <c r="D106" s="51">
        <v>154.68600000000001</v>
      </c>
      <c r="E106" s="51">
        <v>9.4380000000000006</v>
      </c>
      <c r="F106">
        <v>0</v>
      </c>
      <c r="G106" s="42">
        <v>1.18</v>
      </c>
      <c r="H106" s="42">
        <v>1.22</v>
      </c>
      <c r="I106" s="45">
        <v>67585</v>
      </c>
      <c r="J106" s="45">
        <v>68937</v>
      </c>
      <c r="K106" s="41">
        <f>VLOOKUP(A106,'3121% SY'!$A$3:$I$325,9,FALSE)</f>
        <v>0.27859999999999996</v>
      </c>
      <c r="L106" s="42">
        <f t="shared" si="33"/>
        <v>2.6294267999999996</v>
      </c>
      <c r="M106" s="43">
        <f t="shared" si="35"/>
        <v>157.31542680000001</v>
      </c>
      <c r="N106" s="44">
        <f t="shared" si="36"/>
        <v>16.440000000000001</v>
      </c>
      <c r="O106" s="39">
        <f t="shared" si="34"/>
        <v>17</v>
      </c>
      <c r="P106" s="46">
        <f t="shared" si="37"/>
        <v>175.739</v>
      </c>
      <c r="Q106" s="36">
        <f t="shared" si="38"/>
        <v>14015237.970000001</v>
      </c>
      <c r="R106" s="36">
        <f t="shared" si="39"/>
        <v>764963.75</v>
      </c>
      <c r="S106" s="36">
        <f t="shared" si="40"/>
        <v>1779821.33</v>
      </c>
      <c r="T106" s="36">
        <f t="shared" si="41"/>
        <v>371224.0299999998</v>
      </c>
      <c r="U106" s="36">
        <f t="shared" si="42"/>
        <v>3335626.64</v>
      </c>
      <c r="V106" s="36">
        <f t="shared" si="43"/>
        <v>177165.6</v>
      </c>
      <c r="W106" s="33">
        <f t="shared" si="44"/>
        <v>20444039.320000004</v>
      </c>
      <c r="Y106" s="33"/>
      <c r="Z106" s="33"/>
    </row>
    <row r="107" spans="1:26" x14ac:dyDescent="0.3">
      <c r="A107" t="s">
        <v>113</v>
      </c>
      <c r="B107" t="s">
        <v>887</v>
      </c>
      <c r="C107" s="36">
        <v>2065.0999999999995</v>
      </c>
      <c r="D107" s="51">
        <v>131.43799999999999</v>
      </c>
      <c r="E107" s="51">
        <v>11.593999999999999</v>
      </c>
      <c r="F107">
        <v>0</v>
      </c>
      <c r="G107" s="42">
        <v>1.18</v>
      </c>
      <c r="H107" s="42">
        <v>1.18</v>
      </c>
      <c r="I107" s="45">
        <v>67585</v>
      </c>
      <c r="J107" s="45">
        <v>68937</v>
      </c>
      <c r="K107" s="41">
        <f>VLOOKUP(A107,'3121% SY'!$A$3:$I$325,9,FALSE)</f>
        <v>0.26839999999999997</v>
      </c>
      <c r="L107" s="42">
        <f t="shared" si="33"/>
        <v>3.1118295999999996</v>
      </c>
      <c r="M107" s="43">
        <f t="shared" si="35"/>
        <v>134.54982959999998</v>
      </c>
      <c r="N107" s="44">
        <f t="shared" si="36"/>
        <v>15.35</v>
      </c>
      <c r="O107" s="39">
        <f t="shared" si="34"/>
        <v>17</v>
      </c>
      <c r="P107" s="46">
        <f t="shared" si="37"/>
        <v>140.30500000000001</v>
      </c>
      <c r="Q107" s="36">
        <f t="shared" si="38"/>
        <v>11189365.84</v>
      </c>
      <c r="R107" s="36">
        <f t="shared" si="39"/>
        <v>223836.99000000022</v>
      </c>
      <c r="S107" s="36">
        <f t="shared" si="40"/>
        <v>1420958.53</v>
      </c>
      <c r="T107" s="36">
        <f t="shared" si="41"/>
        <v>296374.66999999993</v>
      </c>
      <c r="U107" s="36">
        <f t="shared" si="42"/>
        <v>2663069.0699999998</v>
      </c>
      <c r="V107" s="36">
        <f t="shared" si="43"/>
        <v>51840.65</v>
      </c>
      <c r="W107" s="33">
        <f t="shared" si="44"/>
        <v>15845445.75</v>
      </c>
      <c r="Y107" s="33"/>
      <c r="Z107" s="33"/>
    </row>
    <row r="108" spans="1:26" x14ac:dyDescent="0.3">
      <c r="A108" t="s">
        <v>114</v>
      </c>
      <c r="B108" t="s">
        <v>844</v>
      </c>
      <c r="C108" s="36">
        <v>5203.26</v>
      </c>
      <c r="D108" s="51">
        <v>315.661</v>
      </c>
      <c r="E108" s="51">
        <v>23.21</v>
      </c>
      <c r="F108">
        <v>0</v>
      </c>
      <c r="G108" s="42">
        <v>1.18</v>
      </c>
      <c r="H108" s="42">
        <v>1.18</v>
      </c>
      <c r="I108" s="45">
        <v>67585</v>
      </c>
      <c r="J108" s="45">
        <v>68937</v>
      </c>
      <c r="K108" s="41">
        <f>VLOOKUP(A108,'3121% SY'!$A$3:$I$325,9,FALSE)</f>
        <v>0.27580000000000005</v>
      </c>
      <c r="L108" s="42">
        <f t="shared" si="33"/>
        <v>6.4013180000000016</v>
      </c>
      <c r="M108" s="43">
        <f t="shared" si="35"/>
        <v>322.062318</v>
      </c>
      <c r="N108" s="44">
        <f t="shared" si="36"/>
        <v>16.16</v>
      </c>
      <c r="O108" s="39">
        <f t="shared" si="34"/>
        <v>17</v>
      </c>
      <c r="P108" s="46">
        <f t="shared" si="37"/>
        <v>353.51600000000002</v>
      </c>
      <c r="Q108" s="36">
        <f t="shared" si="38"/>
        <v>28193007.050000001</v>
      </c>
      <c r="R108" s="36">
        <f t="shared" si="39"/>
        <v>563985.28999999911</v>
      </c>
      <c r="S108" s="36">
        <f t="shared" si="40"/>
        <v>3580282.78</v>
      </c>
      <c r="T108" s="36">
        <f t="shared" si="41"/>
        <v>746753.06</v>
      </c>
      <c r="U108" s="36">
        <f t="shared" si="42"/>
        <v>6709935.6799999997</v>
      </c>
      <c r="V108" s="36">
        <f t="shared" si="43"/>
        <v>130618.99</v>
      </c>
      <c r="W108" s="33">
        <f t="shared" si="44"/>
        <v>39924582.850000001</v>
      </c>
      <c r="Y108" s="33"/>
      <c r="Z108" s="33"/>
    </row>
    <row r="109" spans="1:26" x14ac:dyDescent="0.3">
      <c r="A109" t="s">
        <v>115</v>
      </c>
      <c r="B109" t="s">
        <v>883</v>
      </c>
      <c r="C109" s="36">
        <v>2544.88</v>
      </c>
      <c r="D109" s="51">
        <v>138.09100000000001</v>
      </c>
      <c r="E109" s="51">
        <v>11.696</v>
      </c>
      <c r="F109">
        <v>0</v>
      </c>
      <c r="G109" s="42">
        <v>1.2</v>
      </c>
      <c r="H109" s="42">
        <v>1.2</v>
      </c>
      <c r="I109" s="45">
        <v>67585</v>
      </c>
      <c r="J109" s="45">
        <v>68937</v>
      </c>
      <c r="K109" s="41">
        <f>VLOOKUP(A109,'3121% SY'!$A$3:$I$325,9,FALSE)</f>
        <v>0.28220000000000001</v>
      </c>
      <c r="L109" s="42">
        <f t="shared" si="33"/>
        <v>3.3006112000000001</v>
      </c>
      <c r="M109" s="43">
        <f t="shared" si="35"/>
        <v>141.3916112</v>
      </c>
      <c r="N109" s="44">
        <f t="shared" si="36"/>
        <v>18</v>
      </c>
      <c r="O109" s="39">
        <f t="shared" si="34"/>
        <v>18</v>
      </c>
      <c r="P109" s="46">
        <f t="shared" si="37"/>
        <v>163.29599999999999</v>
      </c>
      <c r="Q109" s="36">
        <f t="shared" si="38"/>
        <v>13243632.189999999</v>
      </c>
      <c r="R109" s="36">
        <f t="shared" si="39"/>
        <v>264931.4299999997</v>
      </c>
      <c r="S109" s="36">
        <f t="shared" si="40"/>
        <v>1653803.1</v>
      </c>
      <c r="T109" s="36">
        <f t="shared" si="41"/>
        <v>344939.93999999994</v>
      </c>
      <c r="U109" s="36">
        <f t="shared" si="42"/>
        <v>3151984.46</v>
      </c>
      <c r="V109" s="36">
        <f t="shared" si="43"/>
        <v>61358.12</v>
      </c>
      <c r="W109" s="33">
        <f t="shared" si="44"/>
        <v>18720649.239999998</v>
      </c>
      <c r="Y109" s="33"/>
      <c r="Z109" s="33"/>
    </row>
    <row r="110" spans="1:26" x14ac:dyDescent="0.3">
      <c r="A110" t="s">
        <v>116</v>
      </c>
      <c r="B110" t="s">
        <v>852</v>
      </c>
      <c r="C110" s="36">
        <v>9352.93</v>
      </c>
      <c r="D110" s="51">
        <v>555.45600000000002</v>
      </c>
      <c r="E110" s="51">
        <v>40.119</v>
      </c>
      <c r="F110">
        <v>0</v>
      </c>
      <c r="G110" s="42">
        <v>1.18</v>
      </c>
      <c r="H110" s="42">
        <v>1.18</v>
      </c>
      <c r="I110" s="45">
        <v>67585</v>
      </c>
      <c r="J110" s="45">
        <v>68937</v>
      </c>
      <c r="K110" s="41">
        <f>VLOOKUP(A110,'3121% SY'!$A$3:$I$325,9,FALSE)</f>
        <v>0.26380000000000003</v>
      </c>
      <c r="L110" s="42">
        <f t="shared" si="33"/>
        <v>10.5833922</v>
      </c>
      <c r="M110" s="43">
        <f t="shared" si="35"/>
        <v>566.03939220000007</v>
      </c>
      <c r="N110" s="44">
        <f t="shared" si="36"/>
        <v>16.52</v>
      </c>
      <c r="O110" s="39">
        <f t="shared" si="34"/>
        <v>17</v>
      </c>
      <c r="P110" s="46">
        <f t="shared" si="37"/>
        <v>635.44899999999996</v>
      </c>
      <c r="Q110" s="36">
        <f t="shared" si="38"/>
        <v>50677248.380000003</v>
      </c>
      <c r="R110" s="36">
        <f t="shared" si="39"/>
        <v>1013769.9199999943</v>
      </c>
      <c r="S110" s="36">
        <f t="shared" si="40"/>
        <v>6435598.71</v>
      </c>
      <c r="T110" s="36">
        <f t="shared" si="41"/>
        <v>1342297.0499999998</v>
      </c>
      <c r="U110" s="36">
        <f t="shared" si="42"/>
        <v>12061185.109999999</v>
      </c>
      <c r="V110" s="36">
        <f t="shared" si="43"/>
        <v>234789.11</v>
      </c>
      <c r="W110" s="33">
        <f t="shared" si="44"/>
        <v>71764888.279999986</v>
      </c>
      <c r="Y110" s="33"/>
      <c r="Z110" s="33"/>
    </row>
    <row r="111" spans="1:26" x14ac:dyDescent="0.3">
      <c r="A111" t="s">
        <v>117</v>
      </c>
      <c r="B111" t="s">
        <v>676</v>
      </c>
      <c r="C111" s="36">
        <v>7328.96</v>
      </c>
      <c r="D111" s="51">
        <v>498.96600000000001</v>
      </c>
      <c r="E111" s="51">
        <v>37.996000000000002</v>
      </c>
      <c r="F111">
        <v>0</v>
      </c>
      <c r="G111" s="42">
        <v>1.18</v>
      </c>
      <c r="H111" s="42">
        <v>1.18</v>
      </c>
      <c r="I111" s="45">
        <v>67585</v>
      </c>
      <c r="J111" s="45">
        <v>68937</v>
      </c>
      <c r="K111" s="41">
        <f>VLOOKUP(A111,'3121% SY'!$A$3:$I$325,9,FALSE)</f>
        <v>0.3014</v>
      </c>
      <c r="L111" s="42">
        <f t="shared" si="33"/>
        <v>11.4519944</v>
      </c>
      <c r="M111" s="43">
        <f t="shared" si="35"/>
        <v>510.4179944</v>
      </c>
      <c r="N111" s="44">
        <f t="shared" si="36"/>
        <v>14.36</v>
      </c>
      <c r="O111" s="39">
        <f t="shared" si="34"/>
        <v>17</v>
      </c>
      <c r="P111" s="46">
        <f t="shared" si="37"/>
        <v>497.93799999999999</v>
      </c>
      <c r="Q111" s="36">
        <f t="shared" si="38"/>
        <v>39710704.880000003</v>
      </c>
      <c r="R111" s="36">
        <f t="shared" si="39"/>
        <v>794390.36999999732</v>
      </c>
      <c r="S111" s="36">
        <f t="shared" si="40"/>
        <v>5042936.8099999996</v>
      </c>
      <c r="T111" s="36">
        <f t="shared" si="41"/>
        <v>1051824.3100000005</v>
      </c>
      <c r="U111" s="36">
        <f t="shared" si="42"/>
        <v>9451147.7599999998</v>
      </c>
      <c r="V111" s="36">
        <f t="shared" si="43"/>
        <v>183980.81</v>
      </c>
      <c r="W111" s="33">
        <f t="shared" si="44"/>
        <v>56234984.940000005</v>
      </c>
      <c r="Y111" s="33"/>
      <c r="Z111" s="33"/>
    </row>
    <row r="112" spans="1:26" x14ac:dyDescent="0.3">
      <c r="A112" t="s">
        <v>118</v>
      </c>
      <c r="B112" t="s">
        <v>863</v>
      </c>
      <c r="C112" s="36">
        <v>6604.02</v>
      </c>
      <c r="D112" s="51">
        <v>409.75099999999998</v>
      </c>
      <c r="E112" s="51">
        <v>35.692</v>
      </c>
      <c r="F112">
        <v>0</v>
      </c>
      <c r="G112" s="42">
        <v>1.18</v>
      </c>
      <c r="H112" s="42">
        <v>1.18</v>
      </c>
      <c r="I112" s="45">
        <v>67585</v>
      </c>
      <c r="J112" s="45">
        <v>68937</v>
      </c>
      <c r="K112" s="41">
        <f>VLOOKUP(A112,'3121% SY'!$A$3:$I$325,9,FALSE)</f>
        <v>0.26390000000000002</v>
      </c>
      <c r="L112" s="42">
        <f t="shared" si="33"/>
        <v>9.4191188000000015</v>
      </c>
      <c r="M112" s="43">
        <f t="shared" si="35"/>
        <v>419.17011879999995</v>
      </c>
      <c r="N112" s="44">
        <f t="shared" si="36"/>
        <v>15.75</v>
      </c>
      <c r="O112" s="39">
        <f t="shared" si="34"/>
        <v>17</v>
      </c>
      <c r="P112" s="46">
        <f t="shared" si="37"/>
        <v>448.685</v>
      </c>
      <c r="Q112" s="36">
        <f t="shared" si="38"/>
        <v>35782763.359999999</v>
      </c>
      <c r="R112" s="36">
        <f t="shared" si="39"/>
        <v>715814.10000000149</v>
      </c>
      <c r="S112" s="36">
        <f t="shared" si="40"/>
        <v>4544120.1500000004</v>
      </c>
      <c r="T112" s="36">
        <f t="shared" si="41"/>
        <v>947784.25</v>
      </c>
      <c r="U112" s="36">
        <f t="shared" si="42"/>
        <v>8516297.6799999997</v>
      </c>
      <c r="V112" s="36">
        <f t="shared" si="43"/>
        <v>165782.54999999999</v>
      </c>
      <c r="W112" s="33">
        <f t="shared" si="44"/>
        <v>50672562.089999996</v>
      </c>
      <c r="Y112" s="33"/>
      <c r="Z112" s="33"/>
    </row>
    <row r="113" spans="1:26" x14ac:dyDescent="0.3">
      <c r="A113" t="s">
        <v>929</v>
      </c>
      <c r="B113" t="s">
        <v>930</v>
      </c>
      <c r="C113" s="36">
        <v>0</v>
      </c>
      <c r="D113" s="51">
        <v>0</v>
      </c>
      <c r="E113" s="51">
        <v>0</v>
      </c>
      <c r="F113">
        <v>0</v>
      </c>
      <c r="G113" s="42">
        <v>1.18</v>
      </c>
      <c r="H113" s="42">
        <v>1.18</v>
      </c>
      <c r="I113" s="45">
        <v>67585</v>
      </c>
      <c r="J113" s="45">
        <v>68937</v>
      </c>
      <c r="K113" s="41">
        <f>VLOOKUP(A113,'3121% SY'!$A$3:$I$325,9,FALSE)</f>
        <v>0.14480000000000004</v>
      </c>
      <c r="L113" s="42">
        <f t="shared" si="33"/>
        <v>0</v>
      </c>
      <c r="M113" s="43">
        <f t="shared" si="35"/>
        <v>0</v>
      </c>
      <c r="N113" s="44">
        <f t="shared" si="36"/>
        <v>0</v>
      </c>
      <c r="O113" s="39">
        <f t="shared" si="34"/>
        <v>17</v>
      </c>
      <c r="P113" s="46">
        <f t="shared" si="37"/>
        <v>0</v>
      </c>
      <c r="Q113" s="36">
        <f t="shared" si="38"/>
        <v>0</v>
      </c>
      <c r="R113" s="36">
        <f t="shared" si="39"/>
        <v>0</v>
      </c>
      <c r="S113" s="36">
        <f t="shared" si="40"/>
        <v>0</v>
      </c>
      <c r="T113" s="36">
        <f t="shared" si="41"/>
        <v>0</v>
      </c>
      <c r="U113" s="36">
        <f t="shared" si="42"/>
        <v>0</v>
      </c>
      <c r="V113" s="36">
        <f t="shared" si="43"/>
        <v>0</v>
      </c>
      <c r="W113" s="33">
        <f t="shared" si="44"/>
        <v>0</v>
      </c>
      <c r="Y113" s="33"/>
      <c r="Z113" s="33"/>
    </row>
    <row r="114" spans="1:26" x14ac:dyDescent="0.3">
      <c r="A114" t="s">
        <v>119</v>
      </c>
      <c r="B114" t="s">
        <v>705</v>
      </c>
      <c r="C114" s="36">
        <v>160.19999999999999</v>
      </c>
      <c r="D114" s="51">
        <v>13.504</v>
      </c>
      <c r="E114" s="51">
        <v>0</v>
      </c>
      <c r="F114">
        <v>0</v>
      </c>
      <c r="G114" s="42">
        <v>1.1800000000000002</v>
      </c>
      <c r="H114" s="42">
        <v>1.1800000000000002</v>
      </c>
      <c r="I114" s="45">
        <v>67585</v>
      </c>
      <c r="J114" s="45">
        <v>68937</v>
      </c>
      <c r="K114" s="41">
        <f>VLOOKUP(A114,'3121% SY'!$A$3:$I$325,9,FALSE)</f>
        <v>0</v>
      </c>
      <c r="L114" s="42">
        <f t="shared" si="33"/>
        <v>0</v>
      </c>
      <c r="M114" s="43">
        <f t="shared" si="35"/>
        <v>13.504</v>
      </c>
      <c r="N114" s="44">
        <f t="shared" si="36"/>
        <v>11.86</v>
      </c>
      <c r="O114" s="39">
        <f t="shared" si="34"/>
        <v>17</v>
      </c>
      <c r="P114" s="46">
        <f t="shared" si="37"/>
        <v>10.884</v>
      </c>
      <c r="Q114" s="36">
        <f t="shared" si="38"/>
        <v>868002.27</v>
      </c>
      <c r="R114" s="36">
        <f t="shared" si="39"/>
        <v>17363.890000000014</v>
      </c>
      <c r="S114" s="36">
        <f t="shared" si="40"/>
        <v>110229.23</v>
      </c>
      <c r="T114" s="36">
        <f t="shared" si="41"/>
        <v>22990.930000000008</v>
      </c>
      <c r="U114" s="36">
        <f t="shared" si="42"/>
        <v>206584.54</v>
      </c>
      <c r="V114" s="36">
        <f t="shared" si="43"/>
        <v>4021.48</v>
      </c>
      <c r="W114" s="33">
        <f t="shared" si="44"/>
        <v>1229192.3400000001</v>
      </c>
      <c r="Y114" s="33"/>
      <c r="Z114" s="33"/>
    </row>
    <row r="115" spans="1:26" x14ac:dyDescent="0.3">
      <c r="A115" t="s">
        <v>931</v>
      </c>
      <c r="B115" t="s">
        <v>932</v>
      </c>
      <c r="C115" s="36">
        <v>0</v>
      </c>
      <c r="D115" s="51">
        <v>0</v>
      </c>
      <c r="E115" s="51">
        <v>0</v>
      </c>
      <c r="F115">
        <v>0</v>
      </c>
      <c r="G115" s="42">
        <v>1.18</v>
      </c>
      <c r="H115" s="42">
        <v>1.18</v>
      </c>
      <c r="I115" s="45">
        <v>67585</v>
      </c>
      <c r="J115" s="45">
        <v>68937</v>
      </c>
      <c r="K115" s="41">
        <f>VLOOKUP(A115,'3121% SY'!$A$3:$I$325,9,FALSE)</f>
        <v>0.19510000000000005</v>
      </c>
      <c r="L115" s="42">
        <f t="shared" si="33"/>
        <v>0</v>
      </c>
      <c r="M115" s="43">
        <f t="shared" si="35"/>
        <v>0</v>
      </c>
      <c r="N115" s="44">
        <f t="shared" si="36"/>
        <v>0</v>
      </c>
      <c r="O115" s="39">
        <f t="shared" si="34"/>
        <v>17</v>
      </c>
      <c r="P115" s="46">
        <f t="shared" si="37"/>
        <v>0</v>
      </c>
      <c r="Q115" s="36">
        <f t="shared" si="38"/>
        <v>0</v>
      </c>
      <c r="R115" s="36">
        <f t="shared" si="39"/>
        <v>0</v>
      </c>
      <c r="S115" s="36">
        <f t="shared" si="40"/>
        <v>0</v>
      </c>
      <c r="T115" s="36">
        <f t="shared" si="41"/>
        <v>0</v>
      </c>
      <c r="U115" s="36">
        <f t="shared" si="42"/>
        <v>0</v>
      </c>
      <c r="V115" s="36">
        <f t="shared" si="43"/>
        <v>0</v>
      </c>
      <c r="W115" s="33">
        <f t="shared" si="44"/>
        <v>0</v>
      </c>
      <c r="Y115" s="33"/>
      <c r="Z115" s="33"/>
    </row>
    <row r="116" spans="1:26" x14ac:dyDescent="0.3">
      <c r="A116" t="s">
        <v>935</v>
      </c>
      <c r="B116" t="s">
        <v>936</v>
      </c>
      <c r="C116" s="36">
        <v>0</v>
      </c>
      <c r="D116" s="51">
        <v>0</v>
      </c>
      <c r="E116" s="51">
        <v>0</v>
      </c>
      <c r="F116">
        <v>0</v>
      </c>
      <c r="G116" s="42">
        <v>1.18</v>
      </c>
      <c r="H116" s="42">
        <v>1.18</v>
      </c>
      <c r="I116" s="45">
        <v>67585</v>
      </c>
      <c r="J116" s="45">
        <v>68937</v>
      </c>
      <c r="K116" s="41">
        <f>VLOOKUP(A116,'3121% SY'!$A$3:$I$325,9,FALSE)</f>
        <v>0.10370000000000001</v>
      </c>
      <c r="L116" s="42">
        <f t="shared" si="33"/>
        <v>0</v>
      </c>
      <c r="M116" s="43">
        <f t="shared" si="35"/>
        <v>0</v>
      </c>
      <c r="N116" s="44">
        <f t="shared" si="36"/>
        <v>0</v>
      </c>
      <c r="O116" s="39">
        <f t="shared" si="34"/>
        <v>17</v>
      </c>
      <c r="P116" s="46">
        <f t="shared" si="37"/>
        <v>0</v>
      </c>
      <c r="Q116" s="36">
        <f t="shared" si="38"/>
        <v>0</v>
      </c>
      <c r="R116" s="36">
        <f t="shared" si="39"/>
        <v>0</v>
      </c>
      <c r="S116" s="36">
        <f t="shared" si="40"/>
        <v>0</v>
      </c>
      <c r="T116" s="36">
        <f t="shared" si="41"/>
        <v>0</v>
      </c>
      <c r="U116" s="36">
        <f t="shared" si="42"/>
        <v>0</v>
      </c>
      <c r="V116" s="36">
        <f t="shared" si="43"/>
        <v>0</v>
      </c>
      <c r="W116" s="33">
        <f t="shared" si="44"/>
        <v>0</v>
      </c>
      <c r="Y116" s="33"/>
      <c r="Z116" s="33"/>
    </row>
    <row r="117" spans="1:26" x14ac:dyDescent="0.3">
      <c r="A117" t="s">
        <v>937</v>
      </c>
      <c r="B117" t="s">
        <v>938</v>
      </c>
      <c r="C117" s="36">
        <v>0</v>
      </c>
      <c r="D117" s="51">
        <v>0</v>
      </c>
      <c r="E117" s="51">
        <v>0</v>
      </c>
      <c r="F117">
        <v>0</v>
      </c>
      <c r="G117" s="42">
        <v>1.18</v>
      </c>
      <c r="H117" s="42">
        <v>1.18</v>
      </c>
      <c r="I117" s="45">
        <v>67585</v>
      </c>
      <c r="J117" s="45">
        <v>68937</v>
      </c>
      <c r="K117" s="41">
        <f>VLOOKUP(A117,'3121% SY'!$A$3:$I$325,9,FALSE)</f>
        <v>0.23070000000000002</v>
      </c>
      <c r="L117" s="42">
        <f t="shared" ref="L117" si="45">K117*E117</f>
        <v>0</v>
      </c>
      <c r="M117" s="43">
        <f t="shared" si="35"/>
        <v>0</v>
      </c>
      <c r="N117" s="44">
        <f t="shared" si="36"/>
        <v>0</v>
      </c>
      <c r="O117" s="39">
        <f t="shared" ref="O117" si="46">IF(N117&gt;$O$2,IF(N117&gt;25.23,25.23,N117),$O$2)</f>
        <v>17</v>
      </c>
      <c r="P117" s="46">
        <f t="shared" si="37"/>
        <v>0</v>
      </c>
      <c r="Q117" s="36">
        <f t="shared" ref="Q117" si="47">ROUND($P117*I117*G117,2)</f>
        <v>0</v>
      </c>
      <c r="R117" s="36">
        <f t="shared" ref="R117" si="48">ROUND($P117*J117*H117,2)-Q117</f>
        <v>0</v>
      </c>
      <c r="S117" s="36">
        <f t="shared" si="40"/>
        <v>0</v>
      </c>
      <c r="T117" s="36">
        <f t="shared" si="41"/>
        <v>0</v>
      </c>
      <c r="U117" s="36">
        <f t="shared" ref="U117" si="49">ROUND(Q117*0.238,2)</f>
        <v>0</v>
      </c>
      <c r="V117" s="36">
        <f t="shared" ref="V117" si="50">ROUND(R117*0.2316,2)</f>
        <v>0</v>
      </c>
      <c r="W117" s="33">
        <f t="shared" ref="W117" si="51">SUM(Q117:V117)</f>
        <v>0</v>
      </c>
      <c r="Y117" s="33"/>
      <c r="Z117" s="33"/>
    </row>
    <row r="118" spans="1:26" x14ac:dyDescent="0.3">
      <c r="A118" t="s">
        <v>950</v>
      </c>
      <c r="B118" t="s">
        <v>951</v>
      </c>
      <c r="C118" s="36">
        <v>526.6</v>
      </c>
      <c r="D118" s="51">
        <v>32.340000000000003</v>
      </c>
      <c r="E118" s="51">
        <v>0</v>
      </c>
      <c r="F118">
        <v>0</v>
      </c>
      <c r="G118" s="42">
        <v>1.18</v>
      </c>
      <c r="H118" s="42">
        <v>1.18</v>
      </c>
      <c r="I118" s="45">
        <v>67585</v>
      </c>
      <c r="J118" s="45">
        <v>68937</v>
      </c>
      <c r="K118" s="41">
        <f>VLOOKUP(A118,'3121% SY'!$A$3:$I$325,9,FALSE)</f>
        <v>7.999999999999996E-2</v>
      </c>
      <c r="L118" s="42">
        <f>K118*E118</f>
        <v>0</v>
      </c>
      <c r="M118" s="43">
        <f t="shared" si="35"/>
        <v>32.340000000000003</v>
      </c>
      <c r="N118" s="44">
        <f t="shared" si="36"/>
        <v>16.28</v>
      </c>
      <c r="O118" s="39">
        <f t="shared" si="34"/>
        <v>17</v>
      </c>
      <c r="P118" s="46">
        <f t="shared" si="37"/>
        <v>35.777999999999999</v>
      </c>
      <c r="Q118" s="36">
        <f t="shared" si="38"/>
        <v>2853306.23</v>
      </c>
      <c r="R118" s="36">
        <f t="shared" si="39"/>
        <v>57078.790000000037</v>
      </c>
      <c r="S118" s="36">
        <f t="shared" si="40"/>
        <v>362346.7</v>
      </c>
      <c r="T118" s="36">
        <f t="shared" si="41"/>
        <v>75576.01999999996</v>
      </c>
      <c r="U118" s="36">
        <f t="shared" si="42"/>
        <v>679086.88</v>
      </c>
      <c r="V118" s="36">
        <f t="shared" si="43"/>
        <v>13219.45</v>
      </c>
      <c r="W118" s="33">
        <f t="shared" si="44"/>
        <v>4040614.0700000003</v>
      </c>
      <c r="Y118" s="33"/>
      <c r="Z118" s="33"/>
    </row>
    <row r="119" spans="1:26" x14ac:dyDescent="0.3">
      <c r="A119" t="s">
        <v>994</v>
      </c>
      <c r="B119" t="s">
        <v>995</v>
      </c>
      <c r="C119" s="36">
        <v>292.20000000000005</v>
      </c>
      <c r="D119" s="51">
        <v>19.7</v>
      </c>
      <c r="E119" s="51">
        <v>0</v>
      </c>
      <c r="F119">
        <v>0</v>
      </c>
      <c r="G119" s="42">
        <v>1.18</v>
      </c>
      <c r="H119" s="42">
        <v>1.18</v>
      </c>
      <c r="I119" s="45">
        <v>67585</v>
      </c>
      <c r="J119" s="45">
        <v>68937</v>
      </c>
      <c r="K119" s="41">
        <f>VLOOKUP(A119,'3121% SY'!$A$3:$I$325,9,FALSE)</f>
        <v>0.24160000000000004</v>
      </c>
      <c r="L119" s="42">
        <f>K119*E119</f>
        <v>0</v>
      </c>
      <c r="M119" s="43">
        <f t="shared" ref="M119" si="52">SUM(L119,D119,F119)</f>
        <v>19.7</v>
      </c>
      <c r="N119" s="44">
        <f t="shared" ref="N119" si="53">IFERROR(ROUND(C119/M119,2),0)</f>
        <v>14.83</v>
      </c>
      <c r="O119" s="39">
        <f t="shared" ref="O119" si="54">IF(N119&gt;$O$2,IF(N119&gt;25.23,25.23,N119),$O$2)</f>
        <v>17</v>
      </c>
      <c r="P119" s="46">
        <f t="shared" si="37"/>
        <v>19.852</v>
      </c>
      <c r="Q119" s="36">
        <f t="shared" ref="Q119" si="55">ROUND($P119*I119*G119,2)</f>
        <v>1583202.96</v>
      </c>
      <c r="R119" s="36">
        <f t="shared" ref="R119" si="56">ROUND($P119*J119*H119,2)-Q119</f>
        <v>31671.080000000075</v>
      </c>
      <c r="S119" s="36">
        <f t="shared" si="40"/>
        <v>201053.91</v>
      </c>
      <c r="T119" s="36">
        <f t="shared" si="41"/>
        <v>41934.570000000007</v>
      </c>
      <c r="U119" s="36">
        <f t="shared" ref="U119" si="57">ROUND(Q119*0.238,2)</f>
        <v>376802.3</v>
      </c>
      <c r="V119" s="36">
        <f t="shared" ref="V119" si="58">ROUND(R119*0.2316,2)</f>
        <v>7335.02</v>
      </c>
      <c r="W119" s="33">
        <f t="shared" ref="W119" si="59">SUM(Q119:V119)</f>
        <v>2241999.84</v>
      </c>
      <c r="Y119" s="33"/>
      <c r="Z119" s="33"/>
    </row>
    <row r="120" spans="1:26" x14ac:dyDescent="0.3">
      <c r="A120" t="s">
        <v>1026</v>
      </c>
      <c r="B120" t="s">
        <v>1027</v>
      </c>
      <c r="C120" s="60">
        <v>0</v>
      </c>
      <c r="D120" s="51">
        <v>0</v>
      </c>
      <c r="E120" s="51">
        <v>0</v>
      </c>
      <c r="F120">
        <v>0</v>
      </c>
      <c r="G120" s="42">
        <v>1.18</v>
      </c>
      <c r="H120" s="42">
        <v>1.18</v>
      </c>
      <c r="I120" s="45">
        <v>67585</v>
      </c>
      <c r="J120" s="45">
        <v>68937</v>
      </c>
      <c r="K120" s="41">
        <f>VLOOKUP(A120,'3121% SY'!$A$3:$I$325,9,FALSE)</f>
        <v>0</v>
      </c>
      <c r="L120" s="42">
        <f>K120*E120</f>
        <v>0</v>
      </c>
      <c r="M120" s="43">
        <f>SUM(L120,D120,F120)</f>
        <v>0</v>
      </c>
      <c r="N120" s="44">
        <f>IFERROR(ROUND(C120/M120,2),0)</f>
        <v>0</v>
      </c>
      <c r="O120" s="39">
        <f t="shared" ref="O120" si="60">IF(N120&gt;$O$2,IF(N120&gt;25.23,25.23,N120),$O$2)</f>
        <v>17</v>
      </c>
      <c r="P120" s="46">
        <f>ROUND($C120/$O120*1.155,3)</f>
        <v>0</v>
      </c>
      <c r="Q120" s="36">
        <f>ROUND($P120*I120*G120,2)</f>
        <v>0</v>
      </c>
      <c r="R120" s="36">
        <f>ROUND($P120*J120*H120,2)-Q120</f>
        <v>0</v>
      </c>
      <c r="S120" s="36">
        <f>ROUND($P120*10127.64,2)</f>
        <v>0</v>
      </c>
      <c r="T120" s="36">
        <f>ROUND($P120*1000*12*1.02,2)-S120</f>
        <v>0</v>
      </c>
      <c r="U120" s="36">
        <f t="shared" ref="U120" si="61">ROUND(Q120*0.238,2)</f>
        <v>0</v>
      </c>
      <c r="V120" s="36">
        <f t="shared" ref="V120" si="62">ROUND(R120*0.2316,2)</f>
        <v>0</v>
      </c>
      <c r="W120" s="33">
        <f t="shared" ref="W120" si="63">SUM(Q120:V120)</f>
        <v>0</v>
      </c>
      <c r="Y120" s="33"/>
      <c r="Z120" s="33"/>
    </row>
    <row r="121" spans="1:26" x14ac:dyDescent="0.3">
      <c r="A121" t="s">
        <v>120</v>
      </c>
      <c r="B121" t="s">
        <v>620</v>
      </c>
      <c r="C121" s="36">
        <v>1384.77</v>
      </c>
      <c r="D121" s="51">
        <v>82.17</v>
      </c>
      <c r="E121" s="51">
        <v>7.3659999999999997</v>
      </c>
      <c r="F121">
        <v>0</v>
      </c>
      <c r="G121" s="42">
        <v>1.18</v>
      </c>
      <c r="H121" s="42">
        <v>1.18</v>
      </c>
      <c r="I121" s="45">
        <v>67585</v>
      </c>
      <c r="J121" s="45">
        <v>68937</v>
      </c>
      <c r="K121" s="41">
        <f>VLOOKUP(A121,'3121% SY'!$A$3:$I$325,9,FALSE)</f>
        <v>0.27380000000000004</v>
      </c>
      <c r="L121" s="42">
        <f t="shared" si="33"/>
        <v>2.0168108</v>
      </c>
      <c r="M121" s="43">
        <f t="shared" si="35"/>
        <v>84.186810800000003</v>
      </c>
      <c r="N121" s="44">
        <f t="shared" si="36"/>
        <v>16.45</v>
      </c>
      <c r="O121" s="39">
        <f t="shared" si="34"/>
        <v>17</v>
      </c>
      <c r="P121" s="46">
        <f t="shared" si="37"/>
        <v>94.082999999999998</v>
      </c>
      <c r="Q121" s="36">
        <f t="shared" si="38"/>
        <v>7503147.4699999997</v>
      </c>
      <c r="R121" s="36">
        <f t="shared" si="39"/>
        <v>150096.26000000071</v>
      </c>
      <c r="S121" s="36">
        <f t="shared" si="40"/>
        <v>952838.75</v>
      </c>
      <c r="T121" s="36">
        <f t="shared" si="41"/>
        <v>198737.16999999993</v>
      </c>
      <c r="U121" s="36">
        <f t="shared" si="42"/>
        <v>1785749.1</v>
      </c>
      <c r="V121" s="36">
        <f t="shared" si="43"/>
        <v>34762.29</v>
      </c>
      <c r="W121" s="33">
        <f t="shared" si="44"/>
        <v>10625331.039999999</v>
      </c>
      <c r="Y121" s="33"/>
      <c r="Z121" s="33"/>
    </row>
    <row r="122" spans="1:26" x14ac:dyDescent="0.3">
      <c r="A122" t="s">
        <v>121</v>
      </c>
      <c r="B122" t="s">
        <v>808</v>
      </c>
      <c r="C122" s="36">
        <v>869.80000000000007</v>
      </c>
      <c r="D122" s="51">
        <v>52.13</v>
      </c>
      <c r="E122" s="51">
        <v>4.7240000000000002</v>
      </c>
      <c r="F122">
        <v>0</v>
      </c>
      <c r="G122" s="42">
        <v>1.18</v>
      </c>
      <c r="H122" s="42">
        <v>1.18</v>
      </c>
      <c r="I122" s="45">
        <v>67585</v>
      </c>
      <c r="J122" s="45">
        <v>68937</v>
      </c>
      <c r="K122" s="41">
        <f>VLOOKUP(A122,'3121% SY'!$A$3:$I$325,9,FALSE)</f>
        <v>0.20450000000000002</v>
      </c>
      <c r="L122" s="42">
        <f t="shared" si="33"/>
        <v>0.96605800000000008</v>
      </c>
      <c r="M122" s="43">
        <f t="shared" si="35"/>
        <v>53.096057999999999</v>
      </c>
      <c r="N122" s="44">
        <f t="shared" si="36"/>
        <v>16.38</v>
      </c>
      <c r="O122" s="39">
        <f t="shared" si="34"/>
        <v>17</v>
      </c>
      <c r="P122" s="46">
        <f t="shared" si="37"/>
        <v>59.094999999999999</v>
      </c>
      <c r="Q122" s="36">
        <f t="shared" si="38"/>
        <v>4712843.9800000004</v>
      </c>
      <c r="R122" s="36">
        <f t="shared" si="39"/>
        <v>94277.799999999814</v>
      </c>
      <c r="S122" s="36">
        <f t="shared" si="40"/>
        <v>598492.89</v>
      </c>
      <c r="T122" s="36">
        <f t="shared" si="41"/>
        <v>124829.91000000003</v>
      </c>
      <c r="U122" s="36">
        <f t="shared" si="42"/>
        <v>1121656.8700000001</v>
      </c>
      <c r="V122" s="36">
        <f t="shared" si="43"/>
        <v>21834.74</v>
      </c>
      <c r="W122" s="33">
        <f t="shared" si="44"/>
        <v>6673936.1900000004</v>
      </c>
      <c r="Y122" s="33"/>
      <c r="Z122" s="33"/>
    </row>
    <row r="123" spans="1:26" x14ac:dyDescent="0.3">
      <c r="A123" t="s">
        <v>122</v>
      </c>
      <c r="B123" t="s">
        <v>715</v>
      </c>
      <c r="C123" s="36">
        <v>1477.5799999999997</v>
      </c>
      <c r="D123" s="51">
        <v>87.117999999999995</v>
      </c>
      <c r="E123" s="51">
        <v>7.6879999999999997</v>
      </c>
      <c r="F123">
        <v>0</v>
      </c>
      <c r="G123" s="42">
        <v>1.18</v>
      </c>
      <c r="H123" s="42">
        <v>1.18</v>
      </c>
      <c r="I123" s="45">
        <v>67585</v>
      </c>
      <c r="J123" s="45">
        <v>68937</v>
      </c>
      <c r="K123" s="41">
        <f>VLOOKUP(A123,'3121% SY'!$A$3:$I$325,9,FALSE)</f>
        <v>0.21630000000000005</v>
      </c>
      <c r="L123" s="42">
        <f t="shared" si="33"/>
        <v>1.6629144000000002</v>
      </c>
      <c r="M123" s="43">
        <f t="shared" si="35"/>
        <v>88.7809144</v>
      </c>
      <c r="N123" s="44">
        <f t="shared" si="36"/>
        <v>16.64</v>
      </c>
      <c r="O123" s="39">
        <f t="shared" si="34"/>
        <v>17</v>
      </c>
      <c r="P123" s="46">
        <f t="shared" si="37"/>
        <v>100.389</v>
      </c>
      <c r="Q123" s="36">
        <f t="shared" si="38"/>
        <v>8006052.8700000001</v>
      </c>
      <c r="R123" s="36">
        <f t="shared" si="39"/>
        <v>160156.58999999985</v>
      </c>
      <c r="S123" s="36">
        <f t="shared" si="40"/>
        <v>1016703.65</v>
      </c>
      <c r="T123" s="36">
        <f t="shared" si="41"/>
        <v>212057.71000000008</v>
      </c>
      <c r="U123" s="36">
        <f t="shared" si="42"/>
        <v>1905440.58</v>
      </c>
      <c r="V123" s="36">
        <f t="shared" si="43"/>
        <v>37092.269999999997</v>
      </c>
      <c r="W123" s="33">
        <f t="shared" si="44"/>
        <v>11337503.67</v>
      </c>
      <c r="Y123" s="33"/>
      <c r="Z123" s="33"/>
    </row>
    <row r="124" spans="1:26" x14ac:dyDescent="0.3">
      <c r="A124" t="s">
        <v>123</v>
      </c>
      <c r="B124" t="s">
        <v>626</v>
      </c>
      <c r="C124" s="36">
        <v>3116.95</v>
      </c>
      <c r="D124" s="51">
        <v>187.71700000000001</v>
      </c>
      <c r="E124" s="51">
        <v>21.097000000000001</v>
      </c>
      <c r="F124">
        <v>0</v>
      </c>
      <c r="G124" s="42">
        <v>1.18</v>
      </c>
      <c r="H124" s="42">
        <v>1.18</v>
      </c>
      <c r="I124" s="45">
        <v>67585</v>
      </c>
      <c r="J124" s="45">
        <v>68937</v>
      </c>
      <c r="K124" s="41">
        <f>VLOOKUP(A124,'3121% SY'!$A$3:$I$325,9,FALSE)</f>
        <v>0.29500000000000004</v>
      </c>
      <c r="L124" s="42">
        <f t="shared" si="33"/>
        <v>6.2236150000000015</v>
      </c>
      <c r="M124" s="43">
        <f t="shared" si="35"/>
        <v>193.94061500000001</v>
      </c>
      <c r="N124" s="44">
        <f t="shared" si="36"/>
        <v>16.07</v>
      </c>
      <c r="O124" s="39">
        <f t="shared" si="34"/>
        <v>17</v>
      </c>
      <c r="P124" s="46">
        <f t="shared" si="37"/>
        <v>211.76900000000001</v>
      </c>
      <c r="Q124" s="36">
        <f t="shared" si="38"/>
        <v>16888641.280000001</v>
      </c>
      <c r="R124" s="36">
        <f t="shared" si="39"/>
        <v>337847.78999999911</v>
      </c>
      <c r="S124" s="36">
        <f t="shared" si="40"/>
        <v>2144720.2000000002</v>
      </c>
      <c r="T124" s="36">
        <f t="shared" si="41"/>
        <v>447332.35999999987</v>
      </c>
      <c r="U124" s="36">
        <f t="shared" si="42"/>
        <v>4019496.62</v>
      </c>
      <c r="V124" s="36">
        <f t="shared" si="43"/>
        <v>78245.55</v>
      </c>
      <c r="W124" s="33">
        <f t="shared" si="44"/>
        <v>23916283.800000001</v>
      </c>
      <c r="Y124" s="33"/>
      <c r="Z124" s="33"/>
    </row>
    <row r="125" spans="1:26" x14ac:dyDescent="0.3">
      <c r="A125" t="s">
        <v>124</v>
      </c>
      <c r="B125" t="s">
        <v>766</v>
      </c>
      <c r="C125" s="36">
        <v>2668.21</v>
      </c>
      <c r="D125" s="51">
        <v>163.90899999999999</v>
      </c>
      <c r="E125" s="51">
        <v>23.05</v>
      </c>
      <c r="F125">
        <v>0</v>
      </c>
      <c r="G125" s="42">
        <v>1.18</v>
      </c>
      <c r="H125" s="42">
        <v>1.18</v>
      </c>
      <c r="I125" s="45">
        <v>67585</v>
      </c>
      <c r="J125" s="45">
        <v>68937</v>
      </c>
      <c r="K125" s="41">
        <f>VLOOKUP(A125,'3121% SY'!$A$3:$I$325,9,FALSE)</f>
        <v>0.27170000000000005</v>
      </c>
      <c r="L125" s="42">
        <f t="shared" si="33"/>
        <v>6.2626850000000012</v>
      </c>
      <c r="M125" s="43">
        <f t="shared" si="35"/>
        <v>170.171685</v>
      </c>
      <c r="N125" s="44">
        <f t="shared" si="36"/>
        <v>15.68</v>
      </c>
      <c r="O125" s="39">
        <f t="shared" si="34"/>
        <v>17</v>
      </c>
      <c r="P125" s="46">
        <f t="shared" si="37"/>
        <v>181.28100000000001</v>
      </c>
      <c r="Q125" s="36">
        <f t="shared" si="38"/>
        <v>14457214.130000001</v>
      </c>
      <c r="R125" s="36">
        <f t="shared" si="39"/>
        <v>289208.45999999903</v>
      </c>
      <c r="S125" s="36">
        <f t="shared" si="40"/>
        <v>1835948.71</v>
      </c>
      <c r="T125" s="36">
        <f t="shared" si="41"/>
        <v>382930.73</v>
      </c>
      <c r="U125" s="36">
        <f t="shared" si="42"/>
        <v>3440816.96</v>
      </c>
      <c r="V125" s="36">
        <f t="shared" si="43"/>
        <v>66980.679999999993</v>
      </c>
      <c r="W125" s="33">
        <f t="shared" si="44"/>
        <v>20473099.670000002</v>
      </c>
      <c r="Y125" s="33"/>
      <c r="Z125" s="33"/>
    </row>
    <row r="126" spans="1:26" x14ac:dyDescent="0.3">
      <c r="A126" t="s">
        <v>992</v>
      </c>
      <c r="B126" t="s">
        <v>993</v>
      </c>
      <c r="C126" s="36">
        <v>198.2</v>
      </c>
      <c r="D126" s="51">
        <v>12.919</v>
      </c>
      <c r="E126" s="51">
        <v>0.81599999999999995</v>
      </c>
      <c r="F126">
        <v>0</v>
      </c>
      <c r="G126" s="42">
        <v>1.18</v>
      </c>
      <c r="H126" s="42">
        <v>1.18</v>
      </c>
      <c r="I126" s="45">
        <v>67585</v>
      </c>
      <c r="J126" s="45">
        <v>68937</v>
      </c>
      <c r="K126" s="41">
        <f>VLOOKUP(A126,'3121% SY'!$A$3:$I$325,9,FALSE)</f>
        <v>0.27380000000000004</v>
      </c>
      <c r="L126" s="42">
        <f t="shared" ref="L126" si="64">K126*E126</f>
        <v>0.22342080000000003</v>
      </c>
      <c r="M126" s="43">
        <f t="shared" ref="M126" si="65">SUM(L126,D126,F126)</f>
        <v>13.1424208</v>
      </c>
      <c r="N126" s="44">
        <f t="shared" ref="N126" si="66">IFERROR(ROUND(C126/M126,2),0)</f>
        <v>15.08</v>
      </c>
      <c r="O126" s="39">
        <f t="shared" ref="O126" si="67">IF(N126&gt;$O$2,IF(N126&gt;25.23,25.23,N126),$O$2)</f>
        <v>17</v>
      </c>
      <c r="P126" s="46">
        <f t="shared" si="37"/>
        <v>13.465999999999999</v>
      </c>
      <c r="Q126" s="36">
        <f t="shared" ref="Q126" si="68">ROUND($P126*I126*G126,2)</f>
        <v>1073917.54</v>
      </c>
      <c r="R126" s="36">
        <f t="shared" ref="R126" si="69">ROUND($P126*J126*H126,2)-Q126</f>
        <v>21483.119999999879</v>
      </c>
      <c r="S126" s="36">
        <f t="shared" si="40"/>
        <v>136378.79999999999</v>
      </c>
      <c r="T126" s="36">
        <f t="shared" si="41"/>
        <v>28445.040000000008</v>
      </c>
      <c r="U126" s="36">
        <f t="shared" ref="U126" si="70">ROUND(Q126*0.238,2)</f>
        <v>255592.37</v>
      </c>
      <c r="V126" s="36">
        <f t="shared" ref="V126" si="71">ROUND(R126*0.2316,2)</f>
        <v>4975.49</v>
      </c>
      <c r="W126" s="33">
        <f t="shared" ref="W126" si="72">SUM(Q126:V126)</f>
        <v>1520792.36</v>
      </c>
      <c r="Y126" s="33"/>
      <c r="Z126" s="33"/>
    </row>
    <row r="127" spans="1:26" x14ac:dyDescent="0.3">
      <c r="A127" t="s">
        <v>125</v>
      </c>
      <c r="B127" t="s">
        <v>939</v>
      </c>
      <c r="C127" s="36">
        <v>0</v>
      </c>
      <c r="D127" s="51">
        <v>0</v>
      </c>
      <c r="E127" s="51">
        <v>0</v>
      </c>
      <c r="F127">
        <v>0</v>
      </c>
      <c r="G127" s="42">
        <v>1.18</v>
      </c>
      <c r="H127" s="42">
        <v>1.18</v>
      </c>
      <c r="I127" s="45">
        <v>67585</v>
      </c>
      <c r="J127" s="45">
        <v>68937</v>
      </c>
      <c r="K127" s="41">
        <f>VLOOKUP(A127,'3121% SY'!$A$3:$I$325,9,FALSE)</f>
        <v>0</v>
      </c>
      <c r="L127" s="42">
        <f t="shared" si="33"/>
        <v>0</v>
      </c>
      <c r="M127" s="43">
        <f t="shared" si="35"/>
        <v>0</v>
      </c>
      <c r="N127" s="44">
        <f t="shared" si="36"/>
        <v>0</v>
      </c>
      <c r="O127" s="39">
        <f t="shared" si="34"/>
        <v>17</v>
      </c>
      <c r="P127" s="46">
        <f t="shared" si="37"/>
        <v>0</v>
      </c>
      <c r="Q127" s="36">
        <f t="shared" si="38"/>
        <v>0</v>
      </c>
      <c r="R127" s="36">
        <f t="shared" si="39"/>
        <v>0</v>
      </c>
      <c r="S127" s="36">
        <f t="shared" si="40"/>
        <v>0</v>
      </c>
      <c r="T127" s="36">
        <f t="shared" si="41"/>
        <v>0</v>
      </c>
      <c r="U127" s="36">
        <f t="shared" si="42"/>
        <v>0</v>
      </c>
      <c r="V127" s="36">
        <f t="shared" si="43"/>
        <v>0</v>
      </c>
      <c r="W127" s="33">
        <f t="shared" si="44"/>
        <v>0</v>
      </c>
      <c r="Y127" s="33"/>
      <c r="Z127" s="33"/>
    </row>
    <row r="128" spans="1:26" x14ac:dyDescent="0.3">
      <c r="A128" t="s">
        <v>126</v>
      </c>
      <c r="B128" t="s">
        <v>827</v>
      </c>
      <c r="C128" s="36">
        <v>25.6</v>
      </c>
      <c r="D128" s="51">
        <v>1.2729999999999999</v>
      </c>
      <c r="E128" s="51">
        <v>0</v>
      </c>
      <c r="F128">
        <v>0</v>
      </c>
      <c r="G128" s="42">
        <v>1</v>
      </c>
      <c r="H128" s="42">
        <v>1</v>
      </c>
      <c r="I128" s="45">
        <v>67585</v>
      </c>
      <c r="J128" s="45">
        <v>68937</v>
      </c>
      <c r="K128" s="41">
        <f>VLOOKUP(A128,'3121% SY'!$A$3:$I$325,9,FALSE)</f>
        <v>7.999999999999996E-2</v>
      </c>
      <c r="L128" s="42">
        <f t="shared" si="33"/>
        <v>0</v>
      </c>
      <c r="M128" s="43">
        <f t="shared" si="35"/>
        <v>1.2729999999999999</v>
      </c>
      <c r="N128" s="44">
        <f t="shared" si="36"/>
        <v>20.11</v>
      </c>
      <c r="O128" s="39">
        <f t="shared" si="34"/>
        <v>20.11</v>
      </c>
      <c r="P128" s="46">
        <f t="shared" si="37"/>
        <v>1.47</v>
      </c>
      <c r="Q128" s="36">
        <f t="shared" si="38"/>
        <v>99349.95</v>
      </c>
      <c r="R128" s="36">
        <f t="shared" si="39"/>
        <v>1987.4400000000023</v>
      </c>
      <c r="S128" s="36">
        <f t="shared" si="40"/>
        <v>14887.63</v>
      </c>
      <c r="T128" s="36">
        <f t="shared" si="41"/>
        <v>3105.17</v>
      </c>
      <c r="U128" s="36">
        <f t="shared" si="42"/>
        <v>23645.29</v>
      </c>
      <c r="V128" s="36">
        <f t="shared" si="43"/>
        <v>460.29</v>
      </c>
      <c r="W128" s="33">
        <f t="shared" si="44"/>
        <v>143435.77000000002</v>
      </c>
      <c r="Y128" s="33"/>
      <c r="Z128" s="33"/>
    </row>
    <row r="129" spans="1:26" x14ac:dyDescent="0.3">
      <c r="A129" t="s">
        <v>127</v>
      </c>
      <c r="B129" t="s">
        <v>650</v>
      </c>
      <c r="C129" s="36">
        <v>17.96</v>
      </c>
      <c r="D129" s="51">
        <v>1</v>
      </c>
      <c r="E129" s="51">
        <v>0</v>
      </c>
      <c r="F129">
        <v>0</v>
      </c>
      <c r="G129" s="42">
        <v>1</v>
      </c>
      <c r="H129" s="42">
        <v>1</v>
      </c>
      <c r="I129" s="45">
        <v>67585</v>
      </c>
      <c r="J129" s="45">
        <v>68937</v>
      </c>
      <c r="K129" s="41">
        <f>VLOOKUP(A129,'3121% SY'!$A$3:$I$325,9,FALSE)</f>
        <v>0.1462</v>
      </c>
      <c r="L129" s="42">
        <f t="shared" si="33"/>
        <v>0</v>
      </c>
      <c r="M129" s="43">
        <f t="shared" si="35"/>
        <v>1</v>
      </c>
      <c r="N129" s="44">
        <f t="shared" si="36"/>
        <v>17.96</v>
      </c>
      <c r="O129" s="39">
        <f t="shared" si="34"/>
        <v>17.96</v>
      </c>
      <c r="P129" s="46">
        <f t="shared" si="37"/>
        <v>1.155</v>
      </c>
      <c r="Q129" s="36">
        <f t="shared" si="38"/>
        <v>78060.679999999993</v>
      </c>
      <c r="R129" s="36">
        <f t="shared" si="39"/>
        <v>1561.5600000000122</v>
      </c>
      <c r="S129" s="36">
        <f t="shared" si="40"/>
        <v>11697.42</v>
      </c>
      <c r="T129" s="36">
        <f t="shared" si="41"/>
        <v>2439.7800000000007</v>
      </c>
      <c r="U129" s="36">
        <f t="shared" si="42"/>
        <v>18578.439999999999</v>
      </c>
      <c r="V129" s="36">
        <f t="shared" si="43"/>
        <v>361.66</v>
      </c>
      <c r="W129" s="33">
        <f t="shared" si="44"/>
        <v>112699.54000000001</v>
      </c>
      <c r="Y129" s="33"/>
      <c r="Z129" s="33"/>
    </row>
    <row r="130" spans="1:26" x14ac:dyDescent="0.3">
      <c r="A130" t="s">
        <v>128</v>
      </c>
      <c r="B130" t="s">
        <v>776</v>
      </c>
      <c r="C130" s="36">
        <v>75.929999999999993</v>
      </c>
      <c r="D130" s="51">
        <v>7</v>
      </c>
      <c r="E130" s="51">
        <v>0</v>
      </c>
      <c r="F130">
        <v>0</v>
      </c>
      <c r="G130" s="42">
        <v>1</v>
      </c>
      <c r="H130" s="42">
        <v>1</v>
      </c>
      <c r="I130" s="45">
        <v>67585</v>
      </c>
      <c r="J130" s="45">
        <v>68937</v>
      </c>
      <c r="K130" s="41">
        <f>VLOOKUP(A130,'3121% SY'!$A$3:$I$325,9,FALSE)</f>
        <v>0.19479999999999997</v>
      </c>
      <c r="L130" s="42">
        <f t="shared" si="33"/>
        <v>0</v>
      </c>
      <c r="M130" s="43">
        <f t="shared" si="35"/>
        <v>7</v>
      </c>
      <c r="N130" s="44">
        <f t="shared" si="36"/>
        <v>10.85</v>
      </c>
      <c r="O130" s="39">
        <f t="shared" si="34"/>
        <v>17</v>
      </c>
      <c r="P130" s="46">
        <f t="shared" si="37"/>
        <v>5.1589999999999998</v>
      </c>
      <c r="Q130" s="36">
        <f t="shared" si="38"/>
        <v>348671.02</v>
      </c>
      <c r="R130" s="36">
        <f t="shared" si="39"/>
        <v>6974.9599999999627</v>
      </c>
      <c r="S130" s="36">
        <f t="shared" si="40"/>
        <v>52248.49</v>
      </c>
      <c r="T130" s="36">
        <f t="shared" si="41"/>
        <v>10897.670000000006</v>
      </c>
      <c r="U130" s="36">
        <f t="shared" si="42"/>
        <v>82983.7</v>
      </c>
      <c r="V130" s="36">
        <f t="shared" si="43"/>
        <v>1615.4</v>
      </c>
      <c r="W130" s="33">
        <f t="shared" si="44"/>
        <v>503391.24</v>
      </c>
      <c r="Y130" s="33"/>
      <c r="Z130" s="33"/>
    </row>
    <row r="131" spans="1:26" x14ac:dyDescent="0.3">
      <c r="A131" t="s">
        <v>129</v>
      </c>
      <c r="B131" t="s">
        <v>653</v>
      </c>
      <c r="C131" s="36">
        <v>923.04000000000008</v>
      </c>
      <c r="D131" s="51">
        <v>55.396000000000001</v>
      </c>
      <c r="E131" s="51">
        <v>6.3</v>
      </c>
      <c r="F131">
        <v>0</v>
      </c>
      <c r="G131" s="42">
        <v>1</v>
      </c>
      <c r="H131" s="42">
        <v>1</v>
      </c>
      <c r="I131" s="45">
        <v>67585</v>
      </c>
      <c r="J131" s="45">
        <v>68937</v>
      </c>
      <c r="K131" s="41">
        <f>VLOOKUP(A131,'3121% SY'!$A$3:$I$325,9,FALSE)</f>
        <v>0.26680000000000004</v>
      </c>
      <c r="L131" s="42">
        <f t="shared" si="33"/>
        <v>1.6808400000000001</v>
      </c>
      <c r="M131" s="43">
        <f t="shared" si="35"/>
        <v>57.076840000000004</v>
      </c>
      <c r="N131" s="44">
        <f t="shared" si="36"/>
        <v>16.170000000000002</v>
      </c>
      <c r="O131" s="39">
        <f t="shared" si="34"/>
        <v>17</v>
      </c>
      <c r="P131" s="46">
        <f t="shared" si="37"/>
        <v>62.712000000000003</v>
      </c>
      <c r="Q131" s="36">
        <f t="shared" si="38"/>
        <v>4238390.5199999996</v>
      </c>
      <c r="R131" s="36">
        <f t="shared" si="39"/>
        <v>84786.620000000112</v>
      </c>
      <c r="S131" s="36">
        <f t="shared" si="40"/>
        <v>635124.56000000006</v>
      </c>
      <c r="T131" s="36">
        <f t="shared" si="41"/>
        <v>132470.31999999995</v>
      </c>
      <c r="U131" s="36">
        <f t="shared" si="42"/>
        <v>1008736.94</v>
      </c>
      <c r="V131" s="36">
        <f t="shared" si="43"/>
        <v>19636.580000000002</v>
      </c>
      <c r="W131" s="33">
        <f t="shared" si="44"/>
        <v>6119145.5399999991</v>
      </c>
      <c r="Y131" s="33"/>
      <c r="Z131" s="33"/>
    </row>
    <row r="132" spans="1:26" x14ac:dyDescent="0.3">
      <c r="A132" t="s">
        <v>130</v>
      </c>
      <c r="B132" t="s">
        <v>679</v>
      </c>
      <c r="C132" s="36">
        <v>156.19999999999999</v>
      </c>
      <c r="D132" s="51">
        <v>9.0449999999999999</v>
      </c>
      <c r="E132" s="51">
        <v>0</v>
      </c>
      <c r="F132">
        <v>0</v>
      </c>
      <c r="G132" s="42">
        <v>1</v>
      </c>
      <c r="H132" s="42">
        <v>1</v>
      </c>
      <c r="I132" s="45">
        <v>67585</v>
      </c>
      <c r="J132" s="45">
        <v>68937</v>
      </c>
      <c r="K132" s="41">
        <f>VLOOKUP(A132,'3121% SY'!$A$3:$I$325,9,FALSE)</f>
        <v>0.1986</v>
      </c>
      <c r="L132" s="42">
        <f t="shared" si="33"/>
        <v>0</v>
      </c>
      <c r="M132" s="43">
        <f t="shared" si="35"/>
        <v>9.0449999999999999</v>
      </c>
      <c r="N132" s="44">
        <f t="shared" si="36"/>
        <v>17.27</v>
      </c>
      <c r="O132" s="39">
        <f t="shared" si="34"/>
        <v>17.27</v>
      </c>
      <c r="P132" s="46">
        <f t="shared" si="37"/>
        <v>10.446</v>
      </c>
      <c r="Q132" s="36">
        <f t="shared" si="38"/>
        <v>705992.91</v>
      </c>
      <c r="R132" s="36">
        <f t="shared" si="39"/>
        <v>14122.989999999991</v>
      </c>
      <c r="S132" s="36">
        <f t="shared" si="40"/>
        <v>105793.33</v>
      </c>
      <c r="T132" s="36">
        <f t="shared" ref="T132:T195" si="73">ROUND($P132*1000*12*1.02,2)-S132</f>
        <v>22065.709999999992</v>
      </c>
      <c r="U132" s="36">
        <f t="shared" si="42"/>
        <v>168026.31</v>
      </c>
      <c r="V132" s="36">
        <f t="shared" si="43"/>
        <v>3270.88</v>
      </c>
      <c r="W132" s="33">
        <f t="shared" si="44"/>
        <v>1019272.13</v>
      </c>
      <c r="Y132" s="33"/>
      <c r="Z132" s="33"/>
    </row>
    <row r="133" spans="1:26" x14ac:dyDescent="0.3">
      <c r="A133" t="s">
        <v>131</v>
      </c>
      <c r="B133" t="s">
        <v>819</v>
      </c>
      <c r="C133" s="36">
        <v>267.52999999999997</v>
      </c>
      <c r="D133" s="51">
        <v>14.177</v>
      </c>
      <c r="E133" s="51">
        <v>2.601</v>
      </c>
      <c r="F133">
        <v>0</v>
      </c>
      <c r="G133" s="42">
        <v>1</v>
      </c>
      <c r="H133" s="42">
        <v>1</v>
      </c>
      <c r="I133" s="45">
        <v>67585</v>
      </c>
      <c r="J133" s="45">
        <v>68937</v>
      </c>
      <c r="K133" s="41">
        <f>VLOOKUP(A133,'3121% SY'!$A$3:$I$325,9,FALSE)</f>
        <v>0.20620000000000005</v>
      </c>
      <c r="L133" s="42">
        <f t="shared" si="33"/>
        <v>0.53632620000000009</v>
      </c>
      <c r="M133" s="43">
        <f t="shared" si="35"/>
        <v>14.713326199999999</v>
      </c>
      <c r="N133" s="44">
        <f t="shared" si="36"/>
        <v>18.18</v>
      </c>
      <c r="O133" s="39">
        <f t="shared" si="34"/>
        <v>18.18</v>
      </c>
      <c r="P133" s="46">
        <f t="shared" si="37"/>
        <v>16.997</v>
      </c>
      <c r="Q133" s="36">
        <f t="shared" si="38"/>
        <v>1148742.25</v>
      </c>
      <c r="R133" s="36">
        <f t="shared" si="39"/>
        <v>22979.939999999944</v>
      </c>
      <c r="S133" s="36">
        <f t="shared" si="40"/>
        <v>172139.5</v>
      </c>
      <c r="T133" s="36">
        <f t="shared" si="73"/>
        <v>35903.78</v>
      </c>
      <c r="U133" s="36">
        <f t="shared" si="42"/>
        <v>273400.65999999997</v>
      </c>
      <c r="V133" s="36">
        <f t="shared" si="43"/>
        <v>5322.15</v>
      </c>
      <c r="W133" s="33">
        <f t="shared" si="44"/>
        <v>1658488.2799999998</v>
      </c>
      <c r="Y133" s="33"/>
      <c r="Z133" s="33"/>
    </row>
    <row r="134" spans="1:26" x14ac:dyDescent="0.3">
      <c r="A134" t="s">
        <v>132</v>
      </c>
      <c r="B134" t="s">
        <v>915</v>
      </c>
      <c r="C134" s="36">
        <v>16.399999999999999</v>
      </c>
      <c r="D134" s="51">
        <v>2</v>
      </c>
      <c r="E134" s="51">
        <v>0</v>
      </c>
      <c r="F134">
        <v>0</v>
      </c>
      <c r="G134" s="42">
        <v>1</v>
      </c>
      <c r="H134" s="42">
        <v>1</v>
      </c>
      <c r="I134" s="45">
        <v>67585</v>
      </c>
      <c r="J134" s="45">
        <v>68937</v>
      </c>
      <c r="K134" s="41">
        <f>VLOOKUP(A134,'3121% SY'!$A$3:$I$325,9,FALSE)</f>
        <v>0.23099999999999998</v>
      </c>
      <c r="L134" s="42">
        <f t="shared" si="33"/>
        <v>0</v>
      </c>
      <c r="M134" s="43">
        <f t="shared" ref="M134:M197" si="74">SUM(L134,D134,F134)</f>
        <v>2</v>
      </c>
      <c r="N134" s="44">
        <f t="shared" ref="N134:N197" si="75">IFERROR(ROUND(C134/M134,2),0)</f>
        <v>8.1999999999999993</v>
      </c>
      <c r="O134" s="39">
        <f t="shared" si="34"/>
        <v>17</v>
      </c>
      <c r="P134" s="46">
        <f t="shared" si="37"/>
        <v>1.1140000000000001</v>
      </c>
      <c r="Q134" s="36">
        <f t="shared" si="38"/>
        <v>75289.69</v>
      </c>
      <c r="R134" s="36">
        <f t="shared" si="39"/>
        <v>1506.1300000000047</v>
      </c>
      <c r="S134" s="36">
        <f t="shared" si="40"/>
        <v>11282.19</v>
      </c>
      <c r="T134" s="36">
        <f t="shared" si="73"/>
        <v>2353.17</v>
      </c>
      <c r="U134" s="36">
        <f t="shared" si="42"/>
        <v>17918.95</v>
      </c>
      <c r="V134" s="36">
        <f t="shared" si="43"/>
        <v>348.82</v>
      </c>
      <c r="W134" s="33">
        <f t="shared" si="44"/>
        <v>108698.95000000001</v>
      </c>
      <c r="Y134" s="33"/>
      <c r="Z134" s="33"/>
    </row>
    <row r="135" spans="1:26" x14ac:dyDescent="0.3">
      <c r="A135" t="s">
        <v>133</v>
      </c>
      <c r="B135" t="s">
        <v>810</v>
      </c>
      <c r="C135" s="36">
        <v>32.799999999999997</v>
      </c>
      <c r="D135" s="51">
        <v>3.54</v>
      </c>
      <c r="E135" s="51">
        <v>0</v>
      </c>
      <c r="F135">
        <v>0</v>
      </c>
      <c r="G135" s="42">
        <v>1</v>
      </c>
      <c r="H135" s="42">
        <v>1</v>
      </c>
      <c r="I135" s="45">
        <v>67585</v>
      </c>
      <c r="J135" s="45">
        <v>68937</v>
      </c>
      <c r="K135" s="41">
        <f>VLOOKUP(A135,'3121% SY'!$A$3:$I$325,9,FALSE)</f>
        <v>0.20709999999999995</v>
      </c>
      <c r="L135" s="42">
        <f t="shared" ref="L135:L198" si="76">K135*E135</f>
        <v>0</v>
      </c>
      <c r="M135" s="43">
        <f t="shared" si="74"/>
        <v>3.54</v>
      </c>
      <c r="N135" s="44">
        <f t="shared" si="75"/>
        <v>9.27</v>
      </c>
      <c r="O135" s="39">
        <f t="shared" ref="O135:O198" si="77">IF(N135&gt;$O$2,IF(N135&gt;25.23,25.23,N135),$O$2)</f>
        <v>17</v>
      </c>
      <c r="P135" s="46">
        <f t="shared" si="37"/>
        <v>2.2280000000000002</v>
      </c>
      <c r="Q135" s="36">
        <f t="shared" si="38"/>
        <v>150579.38</v>
      </c>
      <c r="R135" s="36">
        <f t="shared" si="39"/>
        <v>3012.2600000000093</v>
      </c>
      <c r="S135" s="36">
        <f t="shared" si="40"/>
        <v>22564.38</v>
      </c>
      <c r="T135" s="36">
        <f t="shared" si="73"/>
        <v>4706.34</v>
      </c>
      <c r="U135" s="36">
        <f t="shared" si="42"/>
        <v>35837.89</v>
      </c>
      <c r="V135" s="36">
        <f t="shared" si="43"/>
        <v>697.64</v>
      </c>
      <c r="W135" s="33">
        <f t="shared" si="44"/>
        <v>217397.89</v>
      </c>
      <c r="Y135" s="33"/>
      <c r="Z135" s="33"/>
    </row>
    <row r="136" spans="1:26" x14ac:dyDescent="0.3">
      <c r="A136" t="s">
        <v>134</v>
      </c>
      <c r="B136" t="s">
        <v>818</v>
      </c>
      <c r="C136" s="36">
        <v>42</v>
      </c>
      <c r="D136" s="51">
        <v>2.5</v>
      </c>
      <c r="E136" s="51">
        <v>0</v>
      </c>
      <c r="F136">
        <v>0</v>
      </c>
      <c r="G136" s="42">
        <v>1</v>
      </c>
      <c r="H136" s="42">
        <v>1.04</v>
      </c>
      <c r="I136" s="45">
        <v>67585</v>
      </c>
      <c r="J136" s="45">
        <v>68937</v>
      </c>
      <c r="K136" s="41">
        <f>VLOOKUP(A136,'3121% SY'!$A$3:$I$325,9,FALSE)</f>
        <v>0.23099999999999998</v>
      </c>
      <c r="L136" s="42">
        <f t="shared" si="76"/>
        <v>0</v>
      </c>
      <c r="M136" s="43">
        <f t="shared" si="74"/>
        <v>2.5</v>
      </c>
      <c r="N136" s="44">
        <f t="shared" si="75"/>
        <v>16.8</v>
      </c>
      <c r="O136" s="39">
        <f t="shared" si="77"/>
        <v>17</v>
      </c>
      <c r="P136" s="46">
        <f t="shared" ref="P136:P199" si="78">ROUND($C136/$O136*1.155,3)</f>
        <v>2.8540000000000001</v>
      </c>
      <c r="Q136" s="36">
        <f t="shared" ref="Q136:Q199" si="79">ROUND($P136*I136*G136,2)</f>
        <v>192887.59</v>
      </c>
      <c r="R136" s="36">
        <f t="shared" ref="R136:R199" si="80">ROUND($P136*J136*H136,2)-Q136</f>
        <v>11728.459999999992</v>
      </c>
      <c r="S136" s="36">
        <f t="shared" ref="S136:S199" si="81">ROUND($P136*10127.64,2)</f>
        <v>28904.28</v>
      </c>
      <c r="T136" s="36">
        <f t="shared" si="73"/>
        <v>6028.68</v>
      </c>
      <c r="U136" s="36">
        <f t="shared" ref="U136:U199" si="82">ROUND(Q136*0.238,2)</f>
        <v>45907.25</v>
      </c>
      <c r="V136" s="36">
        <f t="shared" ref="V136:V199" si="83">ROUND(R136*0.2316,2)</f>
        <v>2716.31</v>
      </c>
      <c r="W136" s="33">
        <f t="shared" ref="W136:W199" si="84">SUM(Q136:V136)</f>
        <v>288172.57</v>
      </c>
      <c r="Y136" s="33"/>
      <c r="Z136" s="33"/>
    </row>
    <row r="137" spans="1:26" x14ac:dyDescent="0.3">
      <c r="A137" t="s">
        <v>135</v>
      </c>
      <c r="B137" t="s">
        <v>904</v>
      </c>
      <c r="C137" s="36">
        <v>51</v>
      </c>
      <c r="D137" s="51">
        <v>4.492</v>
      </c>
      <c r="E137" s="51">
        <v>0</v>
      </c>
      <c r="F137">
        <v>0</v>
      </c>
      <c r="G137" s="42">
        <v>1</v>
      </c>
      <c r="H137" s="42">
        <v>1</v>
      </c>
      <c r="I137" s="45">
        <v>67585</v>
      </c>
      <c r="J137" s="45">
        <v>68937</v>
      </c>
      <c r="K137" s="41">
        <f>VLOOKUP(A137,'3121% SY'!$A$3:$I$325,9,FALSE)</f>
        <v>0.23099999999999998</v>
      </c>
      <c r="L137" s="42">
        <f t="shared" si="76"/>
        <v>0</v>
      </c>
      <c r="M137" s="43">
        <f t="shared" si="74"/>
        <v>4.492</v>
      </c>
      <c r="N137" s="44">
        <f t="shared" si="75"/>
        <v>11.35</v>
      </c>
      <c r="O137" s="39">
        <f t="shared" si="77"/>
        <v>17</v>
      </c>
      <c r="P137" s="46">
        <f t="shared" si="78"/>
        <v>3.4649999999999999</v>
      </c>
      <c r="Q137" s="36">
        <f t="shared" si="79"/>
        <v>234182.03</v>
      </c>
      <c r="R137" s="36">
        <f t="shared" si="80"/>
        <v>4684.679999999993</v>
      </c>
      <c r="S137" s="36">
        <f t="shared" si="81"/>
        <v>35092.269999999997</v>
      </c>
      <c r="T137" s="36">
        <f t="shared" si="73"/>
        <v>7319.3300000000017</v>
      </c>
      <c r="U137" s="36">
        <f t="shared" si="82"/>
        <v>55735.32</v>
      </c>
      <c r="V137" s="36">
        <f t="shared" si="83"/>
        <v>1084.97</v>
      </c>
      <c r="W137" s="33">
        <f t="shared" si="84"/>
        <v>338098.6</v>
      </c>
      <c r="Y137" s="33"/>
      <c r="Z137" s="33"/>
    </row>
    <row r="138" spans="1:26" x14ac:dyDescent="0.3">
      <c r="A138" t="s">
        <v>136</v>
      </c>
      <c r="B138" t="s">
        <v>835</v>
      </c>
      <c r="C138" s="36">
        <v>10.57</v>
      </c>
      <c r="D138" s="51">
        <v>2.14</v>
      </c>
      <c r="E138" s="51">
        <v>0</v>
      </c>
      <c r="F138">
        <v>0</v>
      </c>
      <c r="G138" s="42">
        <v>1</v>
      </c>
      <c r="H138" s="42">
        <v>1.04</v>
      </c>
      <c r="I138" s="45">
        <v>67585</v>
      </c>
      <c r="J138" s="45">
        <v>68937</v>
      </c>
      <c r="K138" s="41">
        <f>VLOOKUP(A138,'3121% SY'!$A$3:$I$325,9,FALSE)</f>
        <v>0.23099999999999998</v>
      </c>
      <c r="L138" s="42">
        <f t="shared" si="76"/>
        <v>0</v>
      </c>
      <c r="M138" s="43">
        <f t="shared" si="74"/>
        <v>2.14</v>
      </c>
      <c r="N138" s="44">
        <f t="shared" si="75"/>
        <v>4.9400000000000004</v>
      </c>
      <c r="O138" s="39">
        <f t="shared" si="77"/>
        <v>17</v>
      </c>
      <c r="P138" s="46">
        <f t="shared" si="78"/>
        <v>0.71799999999999997</v>
      </c>
      <c r="Q138" s="36">
        <f t="shared" si="79"/>
        <v>48526.03</v>
      </c>
      <c r="R138" s="36">
        <f t="shared" si="80"/>
        <v>2950.6100000000006</v>
      </c>
      <c r="S138" s="36">
        <f t="shared" si="81"/>
        <v>7271.65</v>
      </c>
      <c r="T138" s="36">
        <f t="shared" si="73"/>
        <v>1516.67</v>
      </c>
      <c r="U138" s="36">
        <f t="shared" si="82"/>
        <v>11549.2</v>
      </c>
      <c r="V138" s="36">
        <f t="shared" si="83"/>
        <v>683.36</v>
      </c>
      <c r="W138" s="33">
        <f t="shared" si="84"/>
        <v>72497.52</v>
      </c>
      <c r="Y138" s="33"/>
      <c r="Z138" s="33"/>
    </row>
    <row r="139" spans="1:26" x14ac:dyDescent="0.3">
      <c r="A139" t="s">
        <v>137</v>
      </c>
      <c r="B139" t="s">
        <v>848</v>
      </c>
      <c r="C139" s="36">
        <v>28</v>
      </c>
      <c r="D139" s="51">
        <v>2.234</v>
      </c>
      <c r="E139" s="51">
        <v>0</v>
      </c>
      <c r="F139">
        <v>0</v>
      </c>
      <c r="G139" s="42">
        <v>1</v>
      </c>
      <c r="H139" s="42">
        <v>1.04</v>
      </c>
      <c r="I139" s="45">
        <v>67585</v>
      </c>
      <c r="J139" s="45">
        <v>68937</v>
      </c>
      <c r="K139" s="41">
        <f>VLOOKUP(A139,'3121% SY'!$A$3:$I$325,9,FALSE)</f>
        <v>0.23099999999999998</v>
      </c>
      <c r="L139" s="42">
        <f t="shared" si="76"/>
        <v>0</v>
      </c>
      <c r="M139" s="43">
        <f t="shared" si="74"/>
        <v>2.234</v>
      </c>
      <c r="N139" s="44">
        <f t="shared" si="75"/>
        <v>12.53</v>
      </c>
      <c r="O139" s="39">
        <f t="shared" si="77"/>
        <v>17</v>
      </c>
      <c r="P139" s="46">
        <f t="shared" si="78"/>
        <v>1.9019999999999999</v>
      </c>
      <c r="Q139" s="36">
        <f t="shared" si="79"/>
        <v>128546.67</v>
      </c>
      <c r="R139" s="36">
        <f t="shared" si="80"/>
        <v>7816.2299999999959</v>
      </c>
      <c r="S139" s="36">
        <f t="shared" si="81"/>
        <v>19262.77</v>
      </c>
      <c r="T139" s="36">
        <f t="shared" si="73"/>
        <v>4017.7099999999991</v>
      </c>
      <c r="U139" s="36">
        <f t="shared" si="82"/>
        <v>30594.11</v>
      </c>
      <c r="V139" s="36">
        <f t="shared" si="83"/>
        <v>1810.24</v>
      </c>
      <c r="W139" s="33">
        <f t="shared" si="84"/>
        <v>192047.72999999998</v>
      </c>
      <c r="Y139" s="33"/>
      <c r="Z139" s="33"/>
    </row>
    <row r="140" spans="1:26" x14ac:dyDescent="0.3">
      <c r="A140" t="s">
        <v>138</v>
      </c>
      <c r="B140" t="s">
        <v>773</v>
      </c>
      <c r="C140" s="36">
        <v>16</v>
      </c>
      <c r="D140" s="51">
        <v>1.35</v>
      </c>
      <c r="E140" s="51">
        <v>0</v>
      </c>
      <c r="F140">
        <v>0</v>
      </c>
      <c r="G140" s="42">
        <v>1</v>
      </c>
      <c r="H140" s="42">
        <v>1</v>
      </c>
      <c r="I140" s="45">
        <v>67585</v>
      </c>
      <c r="J140" s="45">
        <v>68937</v>
      </c>
      <c r="K140" s="41">
        <f>VLOOKUP(A140,'3121% SY'!$A$3:$I$325,9,FALSE)</f>
        <v>0.23099999999999998</v>
      </c>
      <c r="L140" s="42">
        <f t="shared" si="76"/>
        <v>0</v>
      </c>
      <c r="M140" s="43">
        <f t="shared" si="74"/>
        <v>1.35</v>
      </c>
      <c r="N140" s="44">
        <f t="shared" si="75"/>
        <v>11.85</v>
      </c>
      <c r="O140" s="39">
        <f t="shared" si="77"/>
        <v>17</v>
      </c>
      <c r="P140" s="46">
        <f t="shared" si="78"/>
        <v>1.087</v>
      </c>
      <c r="Q140" s="36">
        <f t="shared" si="79"/>
        <v>73464.899999999994</v>
      </c>
      <c r="R140" s="36">
        <f t="shared" si="80"/>
        <v>1469.6200000000099</v>
      </c>
      <c r="S140" s="36">
        <f t="shared" si="81"/>
        <v>11008.74</v>
      </c>
      <c r="T140" s="36">
        <f t="shared" si="73"/>
        <v>2296.1399999999994</v>
      </c>
      <c r="U140" s="36">
        <f t="shared" si="82"/>
        <v>17484.650000000001</v>
      </c>
      <c r="V140" s="36">
        <f t="shared" si="83"/>
        <v>340.36</v>
      </c>
      <c r="W140" s="33">
        <f t="shared" si="84"/>
        <v>106064.41000000002</v>
      </c>
      <c r="Y140" s="33"/>
      <c r="Z140" s="33"/>
    </row>
    <row r="141" spans="1:26" x14ac:dyDescent="0.3">
      <c r="A141" t="s">
        <v>139</v>
      </c>
      <c r="B141" t="s">
        <v>665</v>
      </c>
      <c r="C141" s="36">
        <v>216.99999999999994</v>
      </c>
      <c r="D141" s="51">
        <v>14.898999999999999</v>
      </c>
      <c r="E141" s="51">
        <v>0</v>
      </c>
      <c r="F141">
        <v>0</v>
      </c>
      <c r="G141" s="42">
        <v>1</v>
      </c>
      <c r="H141" s="42">
        <v>1</v>
      </c>
      <c r="I141" s="45">
        <v>67585</v>
      </c>
      <c r="J141" s="45">
        <v>68937</v>
      </c>
      <c r="K141" s="41">
        <f>VLOOKUP(A141,'3121% SY'!$A$3:$I$325,9,FALSE)</f>
        <v>0.23099999999999998</v>
      </c>
      <c r="L141" s="42">
        <f t="shared" si="76"/>
        <v>0</v>
      </c>
      <c r="M141" s="43">
        <f t="shared" si="74"/>
        <v>14.898999999999999</v>
      </c>
      <c r="N141" s="44">
        <f t="shared" si="75"/>
        <v>14.56</v>
      </c>
      <c r="O141" s="39">
        <f t="shared" si="77"/>
        <v>17</v>
      </c>
      <c r="P141" s="46">
        <f t="shared" si="78"/>
        <v>14.743</v>
      </c>
      <c r="Q141" s="36">
        <f t="shared" si="79"/>
        <v>996405.66</v>
      </c>
      <c r="R141" s="36">
        <f t="shared" si="80"/>
        <v>19932.529999999912</v>
      </c>
      <c r="S141" s="36">
        <f t="shared" si="81"/>
        <v>149311.79999999999</v>
      </c>
      <c r="T141" s="36">
        <f t="shared" si="73"/>
        <v>31142.520000000019</v>
      </c>
      <c r="U141" s="36">
        <f t="shared" si="82"/>
        <v>237144.55</v>
      </c>
      <c r="V141" s="36">
        <f t="shared" si="83"/>
        <v>4616.37</v>
      </c>
      <c r="W141" s="33">
        <f t="shared" si="84"/>
        <v>1438553.4300000002</v>
      </c>
      <c r="Y141" s="33"/>
      <c r="Z141" s="33"/>
    </row>
    <row r="142" spans="1:26" x14ac:dyDescent="0.3">
      <c r="A142" t="s">
        <v>140</v>
      </c>
      <c r="B142" t="s">
        <v>912</v>
      </c>
      <c r="C142" s="36">
        <v>300.05</v>
      </c>
      <c r="D142" s="51">
        <v>20.004000000000001</v>
      </c>
      <c r="E142" s="51">
        <v>0</v>
      </c>
      <c r="F142">
        <v>0</v>
      </c>
      <c r="G142" s="42">
        <v>1</v>
      </c>
      <c r="H142" s="42">
        <v>1</v>
      </c>
      <c r="I142" s="45">
        <v>67585</v>
      </c>
      <c r="J142" s="45">
        <v>68937</v>
      </c>
      <c r="K142" s="41">
        <f>VLOOKUP(A142,'3121% SY'!$A$3:$I$325,9,FALSE)</f>
        <v>0.23099999999999998</v>
      </c>
      <c r="L142" s="42">
        <f t="shared" si="76"/>
        <v>0</v>
      </c>
      <c r="M142" s="43">
        <f t="shared" si="74"/>
        <v>20.004000000000001</v>
      </c>
      <c r="N142" s="44">
        <f t="shared" si="75"/>
        <v>15</v>
      </c>
      <c r="O142" s="39">
        <f t="shared" si="77"/>
        <v>17</v>
      </c>
      <c r="P142" s="46">
        <f t="shared" si="78"/>
        <v>20.385999999999999</v>
      </c>
      <c r="Q142" s="36">
        <f t="shared" si="79"/>
        <v>1377787.81</v>
      </c>
      <c r="R142" s="36">
        <f t="shared" si="80"/>
        <v>27561.869999999879</v>
      </c>
      <c r="S142" s="36">
        <f t="shared" si="81"/>
        <v>206462.07</v>
      </c>
      <c r="T142" s="36">
        <f t="shared" si="73"/>
        <v>43062.570000000007</v>
      </c>
      <c r="U142" s="36">
        <f t="shared" si="82"/>
        <v>327913.5</v>
      </c>
      <c r="V142" s="36">
        <f t="shared" si="83"/>
        <v>6383.33</v>
      </c>
      <c r="W142" s="33">
        <f t="shared" si="84"/>
        <v>1989171.1500000001</v>
      </c>
      <c r="Y142" s="33"/>
      <c r="Z142" s="33"/>
    </row>
    <row r="143" spans="1:26" x14ac:dyDescent="0.3">
      <c r="A143" t="s">
        <v>141</v>
      </c>
      <c r="B143" t="s">
        <v>688</v>
      </c>
      <c r="C143" s="36">
        <v>62.400000000000006</v>
      </c>
      <c r="D143" s="51">
        <v>3.8809999999999998</v>
      </c>
      <c r="E143" s="51">
        <v>0</v>
      </c>
      <c r="F143">
        <v>0</v>
      </c>
      <c r="G143" s="42">
        <v>1</v>
      </c>
      <c r="H143" s="42">
        <v>1</v>
      </c>
      <c r="I143" s="45">
        <v>67585</v>
      </c>
      <c r="J143" s="45">
        <v>68937</v>
      </c>
      <c r="K143" s="41">
        <f>VLOOKUP(A143,'3121% SY'!$A$3:$I$325,9,FALSE)</f>
        <v>0.23099999999999998</v>
      </c>
      <c r="L143" s="42">
        <f t="shared" si="76"/>
        <v>0</v>
      </c>
      <c r="M143" s="43">
        <f t="shared" si="74"/>
        <v>3.8809999999999998</v>
      </c>
      <c r="N143" s="44">
        <f t="shared" si="75"/>
        <v>16.079999999999998</v>
      </c>
      <c r="O143" s="39">
        <f t="shared" si="77"/>
        <v>17</v>
      </c>
      <c r="P143" s="46">
        <f t="shared" si="78"/>
        <v>4.24</v>
      </c>
      <c r="Q143" s="36">
        <f t="shared" si="79"/>
        <v>286560.40000000002</v>
      </c>
      <c r="R143" s="36">
        <f t="shared" si="80"/>
        <v>5732.4799999999814</v>
      </c>
      <c r="S143" s="36">
        <f t="shared" si="81"/>
        <v>42941.19</v>
      </c>
      <c r="T143" s="36">
        <f t="shared" si="73"/>
        <v>8956.4099999999962</v>
      </c>
      <c r="U143" s="36">
        <f t="shared" si="82"/>
        <v>68201.38</v>
      </c>
      <c r="V143" s="36">
        <f t="shared" si="83"/>
        <v>1327.64</v>
      </c>
      <c r="W143" s="33">
        <f t="shared" si="84"/>
        <v>413719.5</v>
      </c>
      <c r="Y143" s="33"/>
      <c r="Z143" s="33"/>
    </row>
    <row r="144" spans="1:26" x14ac:dyDescent="0.3">
      <c r="A144" t="s">
        <v>142</v>
      </c>
      <c r="B144" t="s">
        <v>708</v>
      </c>
      <c r="C144" s="36">
        <v>200.6</v>
      </c>
      <c r="D144" s="51">
        <v>12.941000000000001</v>
      </c>
      <c r="E144" s="51">
        <v>0.75</v>
      </c>
      <c r="F144">
        <v>0</v>
      </c>
      <c r="G144" s="42">
        <v>1</v>
      </c>
      <c r="H144" s="42">
        <v>1</v>
      </c>
      <c r="I144" s="45">
        <v>67585</v>
      </c>
      <c r="J144" s="45">
        <v>68937</v>
      </c>
      <c r="K144" s="41">
        <f>VLOOKUP(A144,'3121% SY'!$A$3:$I$325,9,FALSE)</f>
        <v>0.18269999999999997</v>
      </c>
      <c r="L144" s="42">
        <f t="shared" si="76"/>
        <v>0.13702499999999998</v>
      </c>
      <c r="M144" s="43">
        <f t="shared" si="74"/>
        <v>13.078025</v>
      </c>
      <c r="N144" s="44">
        <f t="shared" si="75"/>
        <v>15.34</v>
      </c>
      <c r="O144" s="39">
        <f t="shared" si="77"/>
        <v>17</v>
      </c>
      <c r="P144" s="46">
        <f t="shared" si="78"/>
        <v>13.629</v>
      </c>
      <c r="Q144" s="36">
        <f t="shared" si="79"/>
        <v>921115.97</v>
      </c>
      <c r="R144" s="36">
        <f t="shared" si="80"/>
        <v>18426.400000000023</v>
      </c>
      <c r="S144" s="36">
        <f t="shared" si="81"/>
        <v>138029.60999999999</v>
      </c>
      <c r="T144" s="36">
        <f t="shared" si="73"/>
        <v>28789.350000000006</v>
      </c>
      <c r="U144" s="36">
        <f t="shared" si="82"/>
        <v>219225.60000000001</v>
      </c>
      <c r="V144" s="36">
        <f t="shared" si="83"/>
        <v>4267.55</v>
      </c>
      <c r="W144" s="33">
        <f t="shared" si="84"/>
        <v>1329854.4800000002</v>
      </c>
      <c r="Y144" s="33"/>
      <c r="Z144" s="33"/>
    </row>
    <row r="145" spans="1:26" x14ac:dyDescent="0.3">
      <c r="A145" t="s">
        <v>143</v>
      </c>
      <c r="B145" t="s">
        <v>831</v>
      </c>
      <c r="C145" s="36">
        <v>21.2</v>
      </c>
      <c r="D145" s="51">
        <v>3</v>
      </c>
      <c r="E145" s="51">
        <v>0.28499999999999998</v>
      </c>
      <c r="F145">
        <v>0</v>
      </c>
      <c r="G145" s="42">
        <v>1</v>
      </c>
      <c r="H145" s="42">
        <v>1</v>
      </c>
      <c r="I145" s="45">
        <v>67585</v>
      </c>
      <c r="J145" s="45">
        <v>68937</v>
      </c>
      <c r="K145" s="41">
        <f>VLOOKUP(A145,'3121% SY'!$A$3:$I$325,9,FALSE)</f>
        <v>0.14100000000000001</v>
      </c>
      <c r="L145" s="42">
        <f t="shared" si="76"/>
        <v>4.0184999999999998E-2</v>
      </c>
      <c r="M145" s="43">
        <f t="shared" si="74"/>
        <v>3.0401850000000001</v>
      </c>
      <c r="N145" s="44">
        <f t="shared" si="75"/>
        <v>6.97</v>
      </c>
      <c r="O145" s="39">
        <f t="shared" si="77"/>
        <v>17</v>
      </c>
      <c r="P145" s="46">
        <f t="shared" si="78"/>
        <v>1.44</v>
      </c>
      <c r="Q145" s="36">
        <f t="shared" si="79"/>
        <v>97322.4</v>
      </c>
      <c r="R145" s="36">
        <f t="shared" si="80"/>
        <v>1946.8800000000047</v>
      </c>
      <c r="S145" s="36">
        <f t="shared" si="81"/>
        <v>14583.8</v>
      </c>
      <c r="T145" s="36">
        <f t="shared" si="73"/>
        <v>3041.7999999999993</v>
      </c>
      <c r="U145" s="36">
        <f t="shared" si="82"/>
        <v>23162.73</v>
      </c>
      <c r="V145" s="36">
        <f t="shared" si="83"/>
        <v>450.9</v>
      </c>
      <c r="W145" s="33">
        <f t="shared" si="84"/>
        <v>140508.51</v>
      </c>
      <c r="Y145" s="33"/>
      <c r="Z145" s="33"/>
    </row>
    <row r="146" spans="1:26" x14ac:dyDescent="0.3">
      <c r="A146" t="s">
        <v>144</v>
      </c>
      <c r="B146" t="s">
        <v>701</v>
      </c>
      <c r="C146" s="36">
        <v>174</v>
      </c>
      <c r="D146" s="51">
        <v>11.161</v>
      </c>
      <c r="E146" s="51">
        <v>1.2090000000000001</v>
      </c>
      <c r="F146">
        <v>0</v>
      </c>
      <c r="G146" s="42">
        <v>1</v>
      </c>
      <c r="H146" s="42">
        <v>1</v>
      </c>
      <c r="I146" s="45">
        <v>67585</v>
      </c>
      <c r="J146" s="45">
        <v>68937</v>
      </c>
      <c r="K146" s="41">
        <f>VLOOKUP(A146,'3121% SY'!$A$3:$I$325,9,FALSE)</f>
        <v>0.27580000000000005</v>
      </c>
      <c r="L146" s="42">
        <f t="shared" si="76"/>
        <v>0.33344220000000008</v>
      </c>
      <c r="M146" s="43">
        <f t="shared" si="74"/>
        <v>11.4944422</v>
      </c>
      <c r="N146" s="44">
        <f t="shared" si="75"/>
        <v>15.14</v>
      </c>
      <c r="O146" s="39">
        <f t="shared" si="77"/>
        <v>17</v>
      </c>
      <c r="P146" s="46">
        <f t="shared" si="78"/>
        <v>11.821999999999999</v>
      </c>
      <c r="Q146" s="36">
        <f t="shared" si="79"/>
        <v>798989.87</v>
      </c>
      <c r="R146" s="36">
        <f t="shared" si="80"/>
        <v>15983.339999999967</v>
      </c>
      <c r="S146" s="36">
        <f t="shared" si="81"/>
        <v>119728.96000000001</v>
      </c>
      <c r="T146" s="36">
        <f t="shared" si="73"/>
        <v>24972.319999999992</v>
      </c>
      <c r="U146" s="36">
        <f t="shared" si="82"/>
        <v>190159.59</v>
      </c>
      <c r="V146" s="36">
        <f t="shared" si="83"/>
        <v>3701.74</v>
      </c>
      <c r="W146" s="33">
        <f t="shared" si="84"/>
        <v>1153535.8199999998</v>
      </c>
      <c r="Y146" s="33"/>
      <c r="Z146" s="33"/>
    </row>
    <row r="147" spans="1:26" x14ac:dyDescent="0.3">
      <c r="A147" t="s">
        <v>145</v>
      </c>
      <c r="B147" t="s">
        <v>699</v>
      </c>
      <c r="C147" s="36">
        <v>129</v>
      </c>
      <c r="D147" s="51">
        <v>7.1769999999999996</v>
      </c>
      <c r="E147" s="51">
        <v>0.56000000000000005</v>
      </c>
      <c r="F147">
        <v>0</v>
      </c>
      <c r="G147" s="42">
        <v>1</v>
      </c>
      <c r="H147" s="42">
        <v>1</v>
      </c>
      <c r="I147" s="45">
        <v>67585</v>
      </c>
      <c r="J147" s="45">
        <v>68937</v>
      </c>
      <c r="K147" s="41">
        <f>VLOOKUP(A147,'3121% SY'!$A$3:$I$325,9,FALSE)</f>
        <v>0.29759999999999998</v>
      </c>
      <c r="L147" s="42">
        <f t="shared" si="76"/>
        <v>0.166656</v>
      </c>
      <c r="M147" s="43">
        <f t="shared" si="74"/>
        <v>7.3436559999999993</v>
      </c>
      <c r="N147" s="44">
        <f t="shared" si="75"/>
        <v>17.57</v>
      </c>
      <c r="O147" s="39">
        <f t="shared" si="77"/>
        <v>17.57</v>
      </c>
      <c r="P147" s="46">
        <f t="shared" si="78"/>
        <v>8.48</v>
      </c>
      <c r="Q147" s="36">
        <f t="shared" si="79"/>
        <v>573120.80000000005</v>
      </c>
      <c r="R147" s="36">
        <f t="shared" si="80"/>
        <v>11464.959999999963</v>
      </c>
      <c r="S147" s="36">
        <f t="shared" si="81"/>
        <v>85882.39</v>
      </c>
      <c r="T147" s="36">
        <f t="shared" si="73"/>
        <v>17912.809999999998</v>
      </c>
      <c r="U147" s="36">
        <f t="shared" si="82"/>
        <v>136402.75</v>
      </c>
      <c r="V147" s="36">
        <f t="shared" si="83"/>
        <v>2655.28</v>
      </c>
      <c r="W147" s="33">
        <f t="shared" si="84"/>
        <v>827438.99</v>
      </c>
      <c r="Y147" s="33"/>
      <c r="Z147" s="33"/>
    </row>
    <row r="148" spans="1:26" x14ac:dyDescent="0.3">
      <c r="A148" t="s">
        <v>146</v>
      </c>
      <c r="B148" t="s">
        <v>804</v>
      </c>
      <c r="C148" s="36">
        <v>164.9</v>
      </c>
      <c r="D148" s="51">
        <v>8.6679999999999993</v>
      </c>
      <c r="E148" s="51">
        <v>0.66800000000000004</v>
      </c>
      <c r="F148">
        <v>0</v>
      </c>
      <c r="G148" s="42">
        <v>1</v>
      </c>
      <c r="H148" s="42">
        <v>1.04</v>
      </c>
      <c r="I148" s="45">
        <v>67585</v>
      </c>
      <c r="J148" s="45">
        <v>68937</v>
      </c>
      <c r="K148" s="41">
        <f>VLOOKUP(A148,'3121% SY'!$A$3:$I$325,9,FALSE)</f>
        <v>0.22640000000000005</v>
      </c>
      <c r="L148" s="42">
        <f t="shared" si="76"/>
        <v>0.15123520000000004</v>
      </c>
      <c r="M148" s="43">
        <f t="shared" si="74"/>
        <v>8.8192351999999996</v>
      </c>
      <c r="N148" s="44">
        <f t="shared" si="75"/>
        <v>18.7</v>
      </c>
      <c r="O148" s="39">
        <f t="shared" si="77"/>
        <v>18.7</v>
      </c>
      <c r="P148" s="46">
        <f t="shared" si="78"/>
        <v>10.185</v>
      </c>
      <c r="Q148" s="36">
        <f t="shared" si="79"/>
        <v>688353.23</v>
      </c>
      <c r="R148" s="36">
        <f t="shared" si="80"/>
        <v>41855.050000000047</v>
      </c>
      <c r="S148" s="36">
        <f t="shared" si="81"/>
        <v>103150.01</v>
      </c>
      <c r="T148" s="36">
        <f t="shared" si="73"/>
        <v>21514.39</v>
      </c>
      <c r="U148" s="36">
        <f t="shared" si="82"/>
        <v>163828.07</v>
      </c>
      <c r="V148" s="36">
        <f t="shared" si="83"/>
        <v>9693.6299999999992</v>
      </c>
      <c r="W148" s="33">
        <f t="shared" si="84"/>
        <v>1028394.38</v>
      </c>
      <c r="Y148" s="33"/>
      <c r="Z148" s="33"/>
    </row>
    <row r="149" spans="1:26" x14ac:dyDescent="0.3">
      <c r="A149" t="s">
        <v>147</v>
      </c>
      <c r="B149" t="s">
        <v>799</v>
      </c>
      <c r="C149" s="36">
        <v>226.2</v>
      </c>
      <c r="D149" s="51">
        <v>14.16</v>
      </c>
      <c r="E149" s="51">
        <v>2</v>
      </c>
      <c r="F149">
        <v>0</v>
      </c>
      <c r="G149" s="42">
        <v>1</v>
      </c>
      <c r="H149" s="42">
        <v>1.04</v>
      </c>
      <c r="I149" s="45">
        <v>67585</v>
      </c>
      <c r="J149" s="45">
        <v>68937</v>
      </c>
      <c r="K149" s="41">
        <f>VLOOKUP(A149,'3121% SY'!$A$3:$I$325,9,FALSE)</f>
        <v>0.26580000000000004</v>
      </c>
      <c r="L149" s="42">
        <f t="shared" si="76"/>
        <v>0.53160000000000007</v>
      </c>
      <c r="M149" s="43">
        <f t="shared" si="74"/>
        <v>14.691600000000001</v>
      </c>
      <c r="N149" s="44">
        <f t="shared" si="75"/>
        <v>15.4</v>
      </c>
      <c r="O149" s="39">
        <f t="shared" si="77"/>
        <v>17</v>
      </c>
      <c r="P149" s="46">
        <f t="shared" si="78"/>
        <v>15.368</v>
      </c>
      <c r="Q149" s="36">
        <f t="shared" si="79"/>
        <v>1038646.28</v>
      </c>
      <c r="R149" s="36">
        <f t="shared" si="80"/>
        <v>63154.489999999991</v>
      </c>
      <c r="S149" s="36">
        <f t="shared" si="81"/>
        <v>155641.57</v>
      </c>
      <c r="T149" s="36">
        <f t="shared" si="73"/>
        <v>32462.75</v>
      </c>
      <c r="U149" s="36">
        <f t="shared" si="82"/>
        <v>247197.81</v>
      </c>
      <c r="V149" s="36">
        <f t="shared" si="83"/>
        <v>14626.58</v>
      </c>
      <c r="W149" s="33">
        <f t="shared" si="84"/>
        <v>1551729.4800000002</v>
      </c>
      <c r="Y149" s="33"/>
      <c r="Z149" s="33"/>
    </row>
    <row r="150" spans="1:26" x14ac:dyDescent="0.3">
      <c r="A150" t="s">
        <v>148</v>
      </c>
      <c r="B150" t="s">
        <v>812</v>
      </c>
      <c r="C150" s="36">
        <v>29.8</v>
      </c>
      <c r="D150" s="51">
        <v>1.45</v>
      </c>
      <c r="E150" s="51">
        <v>0.45</v>
      </c>
      <c r="F150">
        <v>0</v>
      </c>
      <c r="G150" s="42">
        <v>1</v>
      </c>
      <c r="H150" s="42">
        <v>1</v>
      </c>
      <c r="I150" s="45">
        <v>67585</v>
      </c>
      <c r="J150" s="45">
        <v>68937</v>
      </c>
      <c r="K150" s="41">
        <f>VLOOKUP(A150,'3121% SY'!$A$3:$I$325,9,FALSE)</f>
        <v>0.17949999999999999</v>
      </c>
      <c r="L150" s="42">
        <f t="shared" si="76"/>
        <v>8.0775E-2</v>
      </c>
      <c r="M150" s="43">
        <f t="shared" si="74"/>
        <v>1.530775</v>
      </c>
      <c r="N150" s="44">
        <f t="shared" si="75"/>
        <v>19.47</v>
      </c>
      <c r="O150" s="39">
        <f t="shared" si="77"/>
        <v>19.47</v>
      </c>
      <c r="P150" s="46">
        <f t="shared" si="78"/>
        <v>1.768</v>
      </c>
      <c r="Q150" s="36">
        <f t="shared" si="79"/>
        <v>119490.28</v>
      </c>
      <c r="R150" s="36">
        <f t="shared" si="80"/>
        <v>2390.3399999999965</v>
      </c>
      <c r="S150" s="36">
        <f t="shared" si="81"/>
        <v>17905.669999999998</v>
      </c>
      <c r="T150" s="36">
        <f t="shared" si="73"/>
        <v>3734.6500000000015</v>
      </c>
      <c r="U150" s="36">
        <f t="shared" si="82"/>
        <v>28438.69</v>
      </c>
      <c r="V150" s="36">
        <f t="shared" si="83"/>
        <v>553.6</v>
      </c>
      <c r="W150" s="33">
        <f t="shared" si="84"/>
        <v>172513.22999999998</v>
      </c>
      <c r="Y150" s="33"/>
      <c r="Z150" s="33"/>
    </row>
    <row r="151" spans="1:26" x14ac:dyDescent="0.3">
      <c r="A151" t="s">
        <v>149</v>
      </c>
      <c r="B151" t="s">
        <v>777</v>
      </c>
      <c r="C151" s="36">
        <v>263.68</v>
      </c>
      <c r="D151" s="51">
        <v>13.881</v>
      </c>
      <c r="E151" s="51">
        <v>1.3340000000000001</v>
      </c>
      <c r="F151">
        <v>0</v>
      </c>
      <c r="G151" s="42">
        <v>1</v>
      </c>
      <c r="H151" s="42">
        <v>1.04</v>
      </c>
      <c r="I151" s="45">
        <v>67585</v>
      </c>
      <c r="J151" s="45">
        <v>68937</v>
      </c>
      <c r="K151" s="41">
        <f>VLOOKUP(A151,'3121% SY'!$A$3:$I$325,9,FALSE)</f>
        <v>0.34179999999999999</v>
      </c>
      <c r="L151" s="42">
        <f t="shared" si="76"/>
        <v>0.45596120000000001</v>
      </c>
      <c r="M151" s="43">
        <f t="shared" si="74"/>
        <v>14.336961200000001</v>
      </c>
      <c r="N151" s="44">
        <f t="shared" si="75"/>
        <v>18.39</v>
      </c>
      <c r="O151" s="39">
        <f t="shared" si="77"/>
        <v>18.39</v>
      </c>
      <c r="P151" s="46">
        <f t="shared" si="78"/>
        <v>16.561</v>
      </c>
      <c r="Q151" s="36">
        <f t="shared" si="79"/>
        <v>1119275.19</v>
      </c>
      <c r="R151" s="36">
        <f t="shared" si="80"/>
        <v>68057.090000000084</v>
      </c>
      <c r="S151" s="36">
        <f t="shared" si="81"/>
        <v>167723.85</v>
      </c>
      <c r="T151" s="36">
        <f t="shared" si="73"/>
        <v>34982.790000000008</v>
      </c>
      <c r="U151" s="36">
        <f t="shared" si="82"/>
        <v>266387.5</v>
      </c>
      <c r="V151" s="36">
        <f t="shared" si="83"/>
        <v>15762.02</v>
      </c>
      <c r="W151" s="33">
        <f t="shared" si="84"/>
        <v>1672188.4400000002</v>
      </c>
      <c r="Y151" s="33"/>
      <c r="Z151" s="33"/>
    </row>
    <row r="152" spans="1:26" x14ac:dyDescent="0.3">
      <c r="A152" t="s">
        <v>150</v>
      </c>
      <c r="B152" t="s">
        <v>727</v>
      </c>
      <c r="C152" s="36">
        <v>217.8</v>
      </c>
      <c r="D152" s="51">
        <v>10.695</v>
      </c>
      <c r="E152" s="51">
        <v>1.3169999999999999</v>
      </c>
      <c r="F152">
        <v>0</v>
      </c>
      <c r="G152" s="42">
        <v>1</v>
      </c>
      <c r="H152" s="42">
        <v>1</v>
      </c>
      <c r="I152" s="45">
        <v>67585</v>
      </c>
      <c r="J152" s="45">
        <v>68937</v>
      </c>
      <c r="K152" s="41">
        <f>VLOOKUP(A152,'3121% SY'!$A$3:$I$325,9,FALSE)</f>
        <v>0.2671</v>
      </c>
      <c r="L152" s="42">
        <f t="shared" si="76"/>
        <v>0.35177069999999999</v>
      </c>
      <c r="M152" s="43">
        <f t="shared" si="74"/>
        <v>11.0467707</v>
      </c>
      <c r="N152" s="44">
        <f t="shared" si="75"/>
        <v>19.72</v>
      </c>
      <c r="O152" s="39">
        <f t="shared" si="77"/>
        <v>19.72</v>
      </c>
      <c r="P152" s="46">
        <f t="shared" si="78"/>
        <v>12.757</v>
      </c>
      <c r="Q152" s="36">
        <f t="shared" si="79"/>
        <v>862181.85</v>
      </c>
      <c r="R152" s="36">
        <f t="shared" si="80"/>
        <v>17247.460000000079</v>
      </c>
      <c r="S152" s="36">
        <f t="shared" si="81"/>
        <v>129198.3</v>
      </c>
      <c r="T152" s="36">
        <f t="shared" si="73"/>
        <v>26947.37999999999</v>
      </c>
      <c r="U152" s="36">
        <f t="shared" si="82"/>
        <v>205199.28</v>
      </c>
      <c r="V152" s="36">
        <f t="shared" si="83"/>
        <v>3994.51</v>
      </c>
      <c r="W152" s="33">
        <f t="shared" si="84"/>
        <v>1244768.78</v>
      </c>
      <c r="Y152" s="33"/>
      <c r="Z152" s="33"/>
    </row>
    <row r="153" spans="1:26" x14ac:dyDescent="0.3">
      <c r="A153" t="s">
        <v>151</v>
      </c>
      <c r="B153" t="s">
        <v>734</v>
      </c>
      <c r="C153" s="36">
        <v>76.400000000000006</v>
      </c>
      <c r="D153" s="51">
        <v>4.53</v>
      </c>
      <c r="E153" s="51">
        <v>0</v>
      </c>
      <c r="F153">
        <v>0</v>
      </c>
      <c r="G153" s="42">
        <v>1</v>
      </c>
      <c r="H153" s="42">
        <v>1.04</v>
      </c>
      <c r="I153" s="45">
        <v>67585</v>
      </c>
      <c r="J153" s="45">
        <v>68937</v>
      </c>
      <c r="K153" s="41">
        <f>VLOOKUP(A153,'3121% SY'!$A$3:$I$325,9,FALSE)</f>
        <v>0.20099999999999996</v>
      </c>
      <c r="L153" s="42">
        <f t="shared" si="76"/>
        <v>0</v>
      </c>
      <c r="M153" s="43">
        <f t="shared" si="74"/>
        <v>4.53</v>
      </c>
      <c r="N153" s="44">
        <f t="shared" si="75"/>
        <v>16.87</v>
      </c>
      <c r="O153" s="39">
        <f t="shared" si="77"/>
        <v>17</v>
      </c>
      <c r="P153" s="46">
        <f t="shared" si="78"/>
        <v>5.1909999999999998</v>
      </c>
      <c r="Q153" s="36">
        <f t="shared" si="79"/>
        <v>350833.74</v>
      </c>
      <c r="R153" s="36">
        <f t="shared" si="80"/>
        <v>21332.309999999998</v>
      </c>
      <c r="S153" s="36">
        <f t="shared" si="81"/>
        <v>52572.58</v>
      </c>
      <c r="T153" s="36">
        <f t="shared" si="73"/>
        <v>10965.259999999995</v>
      </c>
      <c r="U153" s="36">
        <f t="shared" si="82"/>
        <v>83498.429999999993</v>
      </c>
      <c r="V153" s="36">
        <f t="shared" si="83"/>
        <v>4940.5600000000004</v>
      </c>
      <c r="W153" s="33">
        <f t="shared" si="84"/>
        <v>524142.88</v>
      </c>
      <c r="Y153" s="33"/>
      <c r="Z153" s="33"/>
    </row>
    <row r="154" spans="1:26" x14ac:dyDescent="0.3">
      <c r="A154" t="s">
        <v>152</v>
      </c>
      <c r="B154" t="s">
        <v>629</v>
      </c>
      <c r="C154" s="36">
        <v>806.21</v>
      </c>
      <c r="D154" s="51">
        <v>47.835999999999999</v>
      </c>
      <c r="E154" s="51">
        <v>4.29</v>
      </c>
      <c r="F154">
        <v>0</v>
      </c>
      <c r="G154" s="42">
        <v>1</v>
      </c>
      <c r="H154" s="42">
        <v>1.04</v>
      </c>
      <c r="I154" s="45">
        <v>67585</v>
      </c>
      <c r="J154" s="45">
        <v>68937</v>
      </c>
      <c r="K154" s="41">
        <f>VLOOKUP(A154,'3121% SY'!$A$3:$I$325,9,FALSE)</f>
        <v>0.30859999999999999</v>
      </c>
      <c r="L154" s="42">
        <f t="shared" si="76"/>
        <v>1.3238939999999999</v>
      </c>
      <c r="M154" s="43">
        <f t="shared" si="74"/>
        <v>49.159894000000001</v>
      </c>
      <c r="N154" s="44">
        <f t="shared" si="75"/>
        <v>16.399999999999999</v>
      </c>
      <c r="O154" s="39">
        <f t="shared" si="77"/>
        <v>17</v>
      </c>
      <c r="P154" s="46">
        <f t="shared" si="78"/>
        <v>54.774999999999999</v>
      </c>
      <c r="Q154" s="36">
        <f t="shared" si="79"/>
        <v>3701968.38</v>
      </c>
      <c r="R154" s="36">
        <f t="shared" si="80"/>
        <v>225096.76000000024</v>
      </c>
      <c r="S154" s="36">
        <f t="shared" si="81"/>
        <v>554741.48</v>
      </c>
      <c r="T154" s="36">
        <f t="shared" si="73"/>
        <v>115704.52000000002</v>
      </c>
      <c r="U154" s="36">
        <f t="shared" si="82"/>
        <v>881068.47</v>
      </c>
      <c r="V154" s="36">
        <f t="shared" si="83"/>
        <v>52132.41</v>
      </c>
      <c r="W154" s="33">
        <f t="shared" si="84"/>
        <v>5530712.0200000005</v>
      </c>
      <c r="Y154" s="33"/>
      <c r="Z154" s="33"/>
    </row>
    <row r="155" spans="1:26" x14ac:dyDescent="0.3">
      <c r="A155" t="s">
        <v>153</v>
      </c>
      <c r="B155" t="s">
        <v>797</v>
      </c>
      <c r="C155" s="36">
        <v>96.490000000000009</v>
      </c>
      <c r="D155" s="51">
        <v>5.4029999999999996</v>
      </c>
      <c r="E155" s="51">
        <v>0.51</v>
      </c>
      <c r="F155">
        <v>0</v>
      </c>
      <c r="G155" s="42">
        <v>1</v>
      </c>
      <c r="H155" s="42">
        <v>1</v>
      </c>
      <c r="I155" s="45">
        <v>67585</v>
      </c>
      <c r="J155" s="45">
        <v>68937</v>
      </c>
      <c r="K155" s="41">
        <f>VLOOKUP(A155,'3121% SY'!$A$3:$I$325,9,FALSE)</f>
        <v>0.16120000000000001</v>
      </c>
      <c r="L155" s="42">
        <f t="shared" si="76"/>
        <v>8.2212000000000007E-2</v>
      </c>
      <c r="M155" s="43">
        <f t="shared" si="74"/>
        <v>5.4852119999999998</v>
      </c>
      <c r="N155" s="44">
        <f t="shared" si="75"/>
        <v>17.59</v>
      </c>
      <c r="O155" s="39">
        <f t="shared" si="77"/>
        <v>17.59</v>
      </c>
      <c r="P155" s="46">
        <f t="shared" si="78"/>
        <v>6.3360000000000003</v>
      </c>
      <c r="Q155" s="36">
        <f t="shared" si="79"/>
        <v>428218.56</v>
      </c>
      <c r="R155" s="36">
        <f t="shared" si="80"/>
        <v>8566.2700000000186</v>
      </c>
      <c r="S155" s="36">
        <f t="shared" si="81"/>
        <v>64168.73</v>
      </c>
      <c r="T155" s="36">
        <f t="shared" si="73"/>
        <v>13383.909999999996</v>
      </c>
      <c r="U155" s="36">
        <f t="shared" si="82"/>
        <v>101916.02</v>
      </c>
      <c r="V155" s="36">
        <f t="shared" si="83"/>
        <v>1983.95</v>
      </c>
      <c r="W155" s="33">
        <f t="shared" si="84"/>
        <v>618237.43999999994</v>
      </c>
      <c r="Y155" s="33"/>
      <c r="Z155" s="33"/>
    </row>
    <row r="156" spans="1:26" x14ac:dyDescent="0.3">
      <c r="A156" t="s">
        <v>154</v>
      </c>
      <c r="B156" t="s">
        <v>628</v>
      </c>
      <c r="C156" s="36">
        <v>1046.33</v>
      </c>
      <c r="D156" s="51">
        <v>61.206000000000003</v>
      </c>
      <c r="E156" s="51">
        <v>7.1760000000000002</v>
      </c>
      <c r="F156">
        <v>0</v>
      </c>
      <c r="G156" s="42">
        <v>1</v>
      </c>
      <c r="H156" s="42">
        <v>1</v>
      </c>
      <c r="I156" s="45">
        <v>67585</v>
      </c>
      <c r="J156" s="45">
        <v>68937</v>
      </c>
      <c r="K156" s="41">
        <f>VLOOKUP(A156,'3121% SY'!$A$3:$I$325,9,FALSE)</f>
        <v>0.28239999999999998</v>
      </c>
      <c r="L156" s="42">
        <f t="shared" si="76"/>
        <v>2.0265024</v>
      </c>
      <c r="M156" s="43">
        <f t="shared" si="74"/>
        <v>63.232502400000001</v>
      </c>
      <c r="N156" s="44">
        <f t="shared" si="75"/>
        <v>16.55</v>
      </c>
      <c r="O156" s="39">
        <f t="shared" si="77"/>
        <v>17</v>
      </c>
      <c r="P156" s="46">
        <f t="shared" si="78"/>
        <v>71.088999999999999</v>
      </c>
      <c r="Q156" s="36">
        <f t="shared" si="79"/>
        <v>4804550.07</v>
      </c>
      <c r="R156" s="36">
        <f t="shared" si="80"/>
        <v>96112.319999999367</v>
      </c>
      <c r="S156" s="36">
        <f t="shared" si="81"/>
        <v>719963.8</v>
      </c>
      <c r="T156" s="36">
        <f t="shared" si="73"/>
        <v>150165.55999999994</v>
      </c>
      <c r="U156" s="36">
        <f t="shared" si="82"/>
        <v>1143482.92</v>
      </c>
      <c r="V156" s="36">
        <f t="shared" si="83"/>
        <v>22259.61</v>
      </c>
      <c r="W156" s="33">
        <f t="shared" si="84"/>
        <v>6936534.2799999993</v>
      </c>
      <c r="Y156" s="33"/>
      <c r="Z156" s="33"/>
    </row>
    <row r="157" spans="1:26" x14ac:dyDescent="0.3">
      <c r="A157" t="s">
        <v>155</v>
      </c>
      <c r="B157" t="s">
        <v>892</v>
      </c>
      <c r="C157" s="36">
        <v>27.2</v>
      </c>
      <c r="D157" s="51">
        <v>4.4000000000000004</v>
      </c>
      <c r="E157" s="51">
        <v>0.25</v>
      </c>
      <c r="F157">
        <v>0</v>
      </c>
      <c r="G157" s="42">
        <v>1</v>
      </c>
      <c r="H157" s="42">
        <v>1</v>
      </c>
      <c r="I157" s="45">
        <v>67585</v>
      </c>
      <c r="J157" s="45">
        <v>68937</v>
      </c>
      <c r="K157" s="41">
        <f>VLOOKUP(A157,'3121% SY'!$A$3:$I$325,9,FALSE)</f>
        <v>0.15600000000000003</v>
      </c>
      <c r="L157" s="42">
        <f t="shared" si="76"/>
        <v>3.9000000000000007E-2</v>
      </c>
      <c r="M157" s="43">
        <f t="shared" si="74"/>
        <v>4.4390000000000001</v>
      </c>
      <c r="N157" s="44">
        <f t="shared" si="75"/>
        <v>6.13</v>
      </c>
      <c r="O157" s="39">
        <f t="shared" si="77"/>
        <v>17</v>
      </c>
      <c r="P157" s="46">
        <f t="shared" si="78"/>
        <v>1.8480000000000001</v>
      </c>
      <c r="Q157" s="36">
        <f t="shared" si="79"/>
        <v>124897.08</v>
      </c>
      <c r="R157" s="36">
        <f t="shared" si="80"/>
        <v>2498.5</v>
      </c>
      <c r="S157" s="36">
        <f t="shared" si="81"/>
        <v>18715.88</v>
      </c>
      <c r="T157" s="36">
        <f t="shared" si="73"/>
        <v>3903.6399999999994</v>
      </c>
      <c r="U157" s="36">
        <f t="shared" si="82"/>
        <v>29725.51</v>
      </c>
      <c r="V157" s="36">
        <f t="shared" si="83"/>
        <v>578.65</v>
      </c>
      <c r="W157" s="33">
        <f t="shared" si="84"/>
        <v>180319.25999999998</v>
      </c>
      <c r="Y157" s="33"/>
      <c r="Z157" s="33"/>
    </row>
    <row r="158" spans="1:26" x14ac:dyDescent="0.3">
      <c r="A158" t="s">
        <v>156</v>
      </c>
      <c r="B158" t="s">
        <v>876</v>
      </c>
      <c r="C158" s="36">
        <v>207.29999999999998</v>
      </c>
      <c r="D158" s="51">
        <v>10.888</v>
      </c>
      <c r="E158" s="51">
        <v>1.44</v>
      </c>
      <c r="F158">
        <v>0</v>
      </c>
      <c r="G158" s="42">
        <v>1</v>
      </c>
      <c r="H158" s="42">
        <v>1</v>
      </c>
      <c r="I158" s="45">
        <v>67585</v>
      </c>
      <c r="J158" s="45">
        <v>68937</v>
      </c>
      <c r="K158" s="41">
        <f>VLOOKUP(A158,'3121% SY'!$A$3:$I$325,9,FALSE)</f>
        <v>0.29559999999999997</v>
      </c>
      <c r="L158" s="42">
        <f t="shared" si="76"/>
        <v>0.42566399999999993</v>
      </c>
      <c r="M158" s="43">
        <f t="shared" si="74"/>
        <v>11.313663999999999</v>
      </c>
      <c r="N158" s="44">
        <f t="shared" si="75"/>
        <v>18.32</v>
      </c>
      <c r="O158" s="39">
        <f t="shared" si="77"/>
        <v>18.32</v>
      </c>
      <c r="P158" s="46">
        <f t="shared" si="78"/>
        <v>13.069000000000001</v>
      </c>
      <c r="Q158" s="36">
        <f t="shared" si="79"/>
        <v>883268.37</v>
      </c>
      <c r="R158" s="36">
        <f t="shared" si="80"/>
        <v>17669.280000000028</v>
      </c>
      <c r="S158" s="36">
        <f t="shared" si="81"/>
        <v>132358.13</v>
      </c>
      <c r="T158" s="36">
        <f t="shared" si="73"/>
        <v>27606.429999999993</v>
      </c>
      <c r="U158" s="36">
        <f t="shared" si="82"/>
        <v>210217.87</v>
      </c>
      <c r="V158" s="36">
        <f t="shared" si="83"/>
        <v>4092.21</v>
      </c>
      <c r="W158" s="33">
        <f t="shared" si="84"/>
        <v>1275212.29</v>
      </c>
      <c r="Y158" s="33"/>
      <c r="Z158" s="33"/>
    </row>
    <row r="159" spans="1:26" x14ac:dyDescent="0.3">
      <c r="A159" t="s">
        <v>157</v>
      </c>
      <c r="B159" t="s">
        <v>805</v>
      </c>
      <c r="C159" s="36">
        <v>37.799999999999997</v>
      </c>
      <c r="D159" s="51">
        <v>4</v>
      </c>
      <c r="E159" s="51">
        <v>0</v>
      </c>
      <c r="F159">
        <v>0</v>
      </c>
      <c r="G159" s="42">
        <v>1</v>
      </c>
      <c r="H159" s="42">
        <v>1.04</v>
      </c>
      <c r="I159" s="45">
        <v>67585</v>
      </c>
      <c r="J159" s="45">
        <v>68937</v>
      </c>
      <c r="K159" s="41">
        <f>VLOOKUP(A159,'3121% SY'!$A$3:$I$325,9,FALSE)</f>
        <v>0.19550000000000001</v>
      </c>
      <c r="L159" s="42">
        <f t="shared" si="76"/>
        <v>0</v>
      </c>
      <c r="M159" s="43">
        <f t="shared" si="74"/>
        <v>4</v>
      </c>
      <c r="N159" s="44">
        <f t="shared" si="75"/>
        <v>9.4499999999999993</v>
      </c>
      <c r="O159" s="39">
        <f t="shared" si="77"/>
        <v>17</v>
      </c>
      <c r="P159" s="46">
        <f t="shared" si="78"/>
        <v>2.5680000000000001</v>
      </c>
      <c r="Q159" s="36">
        <f t="shared" si="79"/>
        <v>173558.28</v>
      </c>
      <c r="R159" s="36">
        <f t="shared" si="80"/>
        <v>10553.140000000014</v>
      </c>
      <c r="S159" s="36">
        <f t="shared" si="81"/>
        <v>26007.78</v>
      </c>
      <c r="T159" s="36">
        <f t="shared" si="73"/>
        <v>5424.5400000000009</v>
      </c>
      <c r="U159" s="36">
        <f t="shared" si="82"/>
        <v>41306.870000000003</v>
      </c>
      <c r="V159" s="36">
        <f t="shared" si="83"/>
        <v>2444.11</v>
      </c>
      <c r="W159" s="33">
        <f t="shared" si="84"/>
        <v>259294.72</v>
      </c>
      <c r="Y159" s="33"/>
      <c r="Z159" s="33"/>
    </row>
    <row r="160" spans="1:26" x14ac:dyDescent="0.3">
      <c r="A160" t="s">
        <v>158</v>
      </c>
      <c r="B160" t="s">
        <v>826</v>
      </c>
      <c r="C160" s="36">
        <v>19</v>
      </c>
      <c r="D160" s="51">
        <v>2.5</v>
      </c>
      <c r="E160" s="51">
        <v>0.28499999999999998</v>
      </c>
      <c r="F160">
        <v>0</v>
      </c>
      <c r="G160" s="42">
        <v>1</v>
      </c>
      <c r="H160" s="42">
        <v>1.04</v>
      </c>
      <c r="I160" s="45">
        <v>67585</v>
      </c>
      <c r="J160" s="45">
        <v>68937</v>
      </c>
      <c r="K160" s="41">
        <f>VLOOKUP(A160,'3121% SY'!$A$3:$I$325,9,FALSE)</f>
        <v>0.16000000000000003</v>
      </c>
      <c r="L160" s="42">
        <f t="shared" si="76"/>
        <v>4.5600000000000002E-2</v>
      </c>
      <c r="M160" s="43">
        <f t="shared" si="74"/>
        <v>2.5455999999999999</v>
      </c>
      <c r="N160" s="44">
        <f t="shared" si="75"/>
        <v>7.46</v>
      </c>
      <c r="O160" s="39">
        <f t="shared" si="77"/>
        <v>17</v>
      </c>
      <c r="P160" s="46">
        <f t="shared" si="78"/>
        <v>1.2909999999999999</v>
      </c>
      <c r="Q160" s="36">
        <f t="shared" si="79"/>
        <v>87252.24</v>
      </c>
      <c r="R160" s="36">
        <f t="shared" si="80"/>
        <v>5305.3300000000017</v>
      </c>
      <c r="S160" s="36">
        <f t="shared" si="81"/>
        <v>13074.78</v>
      </c>
      <c r="T160" s="36">
        <f t="shared" si="73"/>
        <v>2727.0599999999995</v>
      </c>
      <c r="U160" s="36">
        <f t="shared" si="82"/>
        <v>20766.03</v>
      </c>
      <c r="V160" s="36">
        <f t="shared" si="83"/>
        <v>1228.71</v>
      </c>
      <c r="W160" s="33">
        <f t="shared" si="84"/>
        <v>130354.15000000001</v>
      </c>
      <c r="Y160" s="33"/>
      <c r="Z160" s="33"/>
    </row>
    <row r="161" spans="1:26" x14ac:dyDescent="0.3">
      <c r="A161" t="s">
        <v>159</v>
      </c>
      <c r="B161" t="s">
        <v>723</v>
      </c>
      <c r="C161" s="36">
        <v>58.2</v>
      </c>
      <c r="D161" s="51">
        <v>3.8140000000000001</v>
      </c>
      <c r="E161" s="51">
        <v>0.20200000000000001</v>
      </c>
      <c r="F161">
        <v>0</v>
      </c>
      <c r="G161" s="42">
        <v>1.04</v>
      </c>
      <c r="H161" s="42">
        <v>1.08</v>
      </c>
      <c r="I161" s="45">
        <v>67585</v>
      </c>
      <c r="J161" s="45">
        <v>68937</v>
      </c>
      <c r="K161" s="41">
        <f>VLOOKUP(A161,'3121% SY'!$A$3:$I$325,9,FALSE)</f>
        <v>0.23650000000000004</v>
      </c>
      <c r="L161" s="42">
        <f t="shared" si="76"/>
        <v>4.777300000000001E-2</v>
      </c>
      <c r="M161" s="43">
        <f t="shared" si="74"/>
        <v>3.8617729999999999</v>
      </c>
      <c r="N161" s="44">
        <f t="shared" si="75"/>
        <v>15.07</v>
      </c>
      <c r="O161" s="39">
        <f t="shared" si="77"/>
        <v>17</v>
      </c>
      <c r="P161" s="46">
        <f t="shared" si="78"/>
        <v>3.9540000000000002</v>
      </c>
      <c r="Q161" s="36">
        <f t="shared" si="79"/>
        <v>277920.33</v>
      </c>
      <c r="R161" s="36">
        <f t="shared" si="80"/>
        <v>16462.719999999972</v>
      </c>
      <c r="S161" s="36">
        <f t="shared" si="81"/>
        <v>40044.69</v>
      </c>
      <c r="T161" s="36">
        <f t="shared" si="73"/>
        <v>8352.2699999999968</v>
      </c>
      <c r="U161" s="36">
        <f t="shared" si="82"/>
        <v>66145.039999999994</v>
      </c>
      <c r="V161" s="36">
        <f t="shared" si="83"/>
        <v>3812.77</v>
      </c>
      <c r="W161" s="33">
        <f t="shared" si="84"/>
        <v>412737.82</v>
      </c>
      <c r="Y161" s="33"/>
      <c r="Z161" s="33"/>
    </row>
    <row r="162" spans="1:26" x14ac:dyDescent="0.3">
      <c r="A162" t="s">
        <v>160</v>
      </c>
      <c r="B162" t="s">
        <v>913</v>
      </c>
      <c r="C162" s="36">
        <v>53.3</v>
      </c>
      <c r="D162" s="51">
        <v>4.7519999999999998</v>
      </c>
      <c r="E162" s="51">
        <v>0.57199999999999995</v>
      </c>
      <c r="F162">
        <v>0</v>
      </c>
      <c r="G162" s="42">
        <v>1</v>
      </c>
      <c r="H162" s="42">
        <v>1</v>
      </c>
      <c r="I162" s="45">
        <v>67585</v>
      </c>
      <c r="J162" s="45">
        <v>68937</v>
      </c>
      <c r="K162" s="41">
        <f>VLOOKUP(A162,'3121% SY'!$A$3:$I$325,9,FALSE)</f>
        <v>0.22699999999999998</v>
      </c>
      <c r="L162" s="42">
        <f t="shared" si="76"/>
        <v>0.12984399999999999</v>
      </c>
      <c r="M162" s="43">
        <f t="shared" si="74"/>
        <v>4.8818440000000001</v>
      </c>
      <c r="N162" s="44">
        <f t="shared" si="75"/>
        <v>10.92</v>
      </c>
      <c r="O162" s="39">
        <f t="shared" si="77"/>
        <v>17</v>
      </c>
      <c r="P162" s="46">
        <f t="shared" si="78"/>
        <v>3.621</v>
      </c>
      <c r="Q162" s="36">
        <f t="shared" si="79"/>
        <v>244725.29</v>
      </c>
      <c r="R162" s="36">
        <f t="shared" si="80"/>
        <v>4895.5899999999965</v>
      </c>
      <c r="S162" s="36">
        <f t="shared" si="81"/>
        <v>36672.18</v>
      </c>
      <c r="T162" s="36">
        <f t="shared" si="73"/>
        <v>7648.8600000000006</v>
      </c>
      <c r="U162" s="36">
        <f t="shared" si="82"/>
        <v>58244.62</v>
      </c>
      <c r="V162" s="36">
        <f t="shared" si="83"/>
        <v>1133.82</v>
      </c>
      <c r="W162" s="33">
        <f t="shared" si="84"/>
        <v>353320.36</v>
      </c>
      <c r="Y162" s="33"/>
      <c r="Z162" s="33"/>
    </row>
    <row r="163" spans="1:26" x14ac:dyDescent="0.3">
      <c r="A163" t="s">
        <v>161</v>
      </c>
      <c r="B163" t="s">
        <v>841</v>
      </c>
      <c r="C163" s="36">
        <v>43.6</v>
      </c>
      <c r="D163" s="51">
        <v>2.92</v>
      </c>
      <c r="E163" s="51">
        <v>0</v>
      </c>
      <c r="F163">
        <v>0</v>
      </c>
      <c r="G163" s="42">
        <v>1</v>
      </c>
      <c r="H163" s="42">
        <v>1.04</v>
      </c>
      <c r="I163" s="45">
        <v>67585</v>
      </c>
      <c r="J163" s="45">
        <v>68937</v>
      </c>
      <c r="K163" s="41">
        <f>VLOOKUP(A163,'3121% SY'!$A$3:$I$325,9,FALSE)</f>
        <v>0.11609999999999998</v>
      </c>
      <c r="L163" s="42">
        <f t="shared" si="76"/>
        <v>0</v>
      </c>
      <c r="M163" s="43">
        <f t="shared" si="74"/>
        <v>2.92</v>
      </c>
      <c r="N163" s="44">
        <f t="shared" si="75"/>
        <v>14.93</v>
      </c>
      <c r="O163" s="39">
        <f t="shared" si="77"/>
        <v>17</v>
      </c>
      <c r="P163" s="46">
        <f t="shared" si="78"/>
        <v>2.9620000000000002</v>
      </c>
      <c r="Q163" s="36">
        <f t="shared" si="79"/>
        <v>200186.77</v>
      </c>
      <c r="R163" s="36">
        <f t="shared" si="80"/>
        <v>12172.279999999999</v>
      </c>
      <c r="S163" s="36">
        <f t="shared" si="81"/>
        <v>29998.07</v>
      </c>
      <c r="T163" s="36">
        <f t="shared" si="73"/>
        <v>6256.8099999999977</v>
      </c>
      <c r="U163" s="36">
        <f t="shared" si="82"/>
        <v>47644.45</v>
      </c>
      <c r="V163" s="36">
        <f t="shared" si="83"/>
        <v>2819.1</v>
      </c>
      <c r="W163" s="33">
        <f t="shared" si="84"/>
        <v>299077.48</v>
      </c>
      <c r="Y163" s="33"/>
      <c r="Z163" s="33"/>
    </row>
    <row r="164" spans="1:26" x14ac:dyDescent="0.3">
      <c r="A164" t="s">
        <v>162</v>
      </c>
      <c r="B164" t="s">
        <v>644</v>
      </c>
      <c r="C164" s="36">
        <v>188.79999999999998</v>
      </c>
      <c r="D164" s="51">
        <v>11.987</v>
      </c>
      <c r="E164" s="51">
        <v>0.66400000000000003</v>
      </c>
      <c r="F164">
        <v>0</v>
      </c>
      <c r="G164" s="42">
        <v>1</v>
      </c>
      <c r="H164" s="42">
        <v>1</v>
      </c>
      <c r="I164" s="45">
        <v>67585</v>
      </c>
      <c r="J164" s="45">
        <v>68937</v>
      </c>
      <c r="K164" s="41">
        <f>VLOOKUP(A164,'3121% SY'!$A$3:$I$325,9,FALSE)</f>
        <v>0.17630000000000001</v>
      </c>
      <c r="L164" s="42">
        <f t="shared" si="76"/>
        <v>0.11706320000000002</v>
      </c>
      <c r="M164" s="43">
        <f t="shared" si="74"/>
        <v>12.104063200000001</v>
      </c>
      <c r="N164" s="44">
        <f t="shared" si="75"/>
        <v>15.6</v>
      </c>
      <c r="O164" s="39">
        <f t="shared" si="77"/>
        <v>17</v>
      </c>
      <c r="P164" s="46">
        <f t="shared" si="78"/>
        <v>12.827</v>
      </c>
      <c r="Q164" s="36">
        <f t="shared" si="79"/>
        <v>866912.8</v>
      </c>
      <c r="R164" s="36">
        <f t="shared" si="80"/>
        <v>17342.099999999977</v>
      </c>
      <c r="S164" s="36">
        <f t="shared" si="81"/>
        <v>129907.24</v>
      </c>
      <c r="T164" s="36">
        <f t="shared" si="73"/>
        <v>27095.240000000005</v>
      </c>
      <c r="U164" s="36">
        <f t="shared" si="82"/>
        <v>206325.25</v>
      </c>
      <c r="V164" s="36">
        <f t="shared" si="83"/>
        <v>4016.43</v>
      </c>
      <c r="W164" s="33">
        <f t="shared" si="84"/>
        <v>1251599.0599999998</v>
      </c>
      <c r="Y164" s="33"/>
      <c r="Z164" s="33"/>
    </row>
    <row r="165" spans="1:26" x14ac:dyDescent="0.3">
      <c r="A165" t="s">
        <v>163</v>
      </c>
      <c r="B165" t="s">
        <v>889</v>
      </c>
      <c r="C165" s="36">
        <v>105</v>
      </c>
      <c r="D165" s="51">
        <v>6.6980000000000004</v>
      </c>
      <c r="E165" s="51">
        <v>0.52400000000000002</v>
      </c>
      <c r="F165">
        <v>0</v>
      </c>
      <c r="G165" s="42">
        <v>1</v>
      </c>
      <c r="H165" s="42">
        <v>1</v>
      </c>
      <c r="I165" s="45">
        <v>67585</v>
      </c>
      <c r="J165" s="45">
        <v>68937</v>
      </c>
      <c r="K165" s="41">
        <f>VLOOKUP(A165,'3121% SY'!$A$3:$I$325,9,FALSE)</f>
        <v>0.16669999999999996</v>
      </c>
      <c r="L165" s="42">
        <f t="shared" si="76"/>
        <v>8.7350799999999978E-2</v>
      </c>
      <c r="M165" s="43">
        <f t="shared" si="74"/>
        <v>6.7853508000000007</v>
      </c>
      <c r="N165" s="44">
        <f t="shared" si="75"/>
        <v>15.47</v>
      </c>
      <c r="O165" s="39">
        <f t="shared" si="77"/>
        <v>17</v>
      </c>
      <c r="P165" s="46">
        <f t="shared" si="78"/>
        <v>7.1340000000000003</v>
      </c>
      <c r="Q165" s="36">
        <f t="shared" si="79"/>
        <v>482151.39</v>
      </c>
      <c r="R165" s="36">
        <f t="shared" si="80"/>
        <v>9645.1699999999837</v>
      </c>
      <c r="S165" s="36">
        <f t="shared" si="81"/>
        <v>72250.58</v>
      </c>
      <c r="T165" s="36">
        <f t="shared" si="73"/>
        <v>15069.580000000002</v>
      </c>
      <c r="U165" s="36">
        <f t="shared" si="82"/>
        <v>114752.03</v>
      </c>
      <c r="V165" s="36">
        <f t="shared" si="83"/>
        <v>2233.8200000000002</v>
      </c>
      <c r="W165" s="33">
        <f t="shared" si="84"/>
        <v>696102.57</v>
      </c>
      <c r="Y165" s="33"/>
      <c r="Z165" s="33"/>
    </row>
    <row r="166" spans="1:26" x14ac:dyDescent="0.3">
      <c r="A166" t="s">
        <v>164</v>
      </c>
      <c r="B166" t="s">
        <v>837</v>
      </c>
      <c r="C166" s="36">
        <v>99.800000000000011</v>
      </c>
      <c r="D166" s="51">
        <v>4.194</v>
      </c>
      <c r="E166" s="51">
        <v>0.48</v>
      </c>
      <c r="F166">
        <v>0</v>
      </c>
      <c r="G166" s="42">
        <v>1</v>
      </c>
      <c r="H166" s="42">
        <v>1</v>
      </c>
      <c r="I166" s="45">
        <v>67585</v>
      </c>
      <c r="J166" s="45">
        <v>68937</v>
      </c>
      <c r="K166" s="41">
        <f>VLOOKUP(A166,'3121% SY'!$A$3:$I$325,9,FALSE)</f>
        <v>0.10519999999999996</v>
      </c>
      <c r="L166" s="42">
        <f t="shared" si="76"/>
        <v>5.0495999999999978E-2</v>
      </c>
      <c r="M166" s="43">
        <f t="shared" si="74"/>
        <v>4.2444959999999998</v>
      </c>
      <c r="N166" s="44">
        <f t="shared" si="75"/>
        <v>23.51</v>
      </c>
      <c r="O166" s="39">
        <f t="shared" si="77"/>
        <v>23.51</v>
      </c>
      <c r="P166" s="46">
        <f t="shared" si="78"/>
        <v>4.9029999999999996</v>
      </c>
      <c r="Q166" s="36">
        <f t="shared" si="79"/>
        <v>331369.26</v>
      </c>
      <c r="R166" s="36">
        <f t="shared" si="80"/>
        <v>6628.8499999999767</v>
      </c>
      <c r="S166" s="36">
        <f t="shared" si="81"/>
        <v>49655.82</v>
      </c>
      <c r="T166" s="36">
        <f t="shared" si="73"/>
        <v>10356.900000000001</v>
      </c>
      <c r="U166" s="36">
        <f t="shared" si="82"/>
        <v>78865.88</v>
      </c>
      <c r="V166" s="36">
        <f t="shared" si="83"/>
        <v>1535.24</v>
      </c>
      <c r="W166" s="33">
        <f t="shared" si="84"/>
        <v>478411.95</v>
      </c>
      <c r="Y166" s="33"/>
      <c r="Z166" s="33"/>
    </row>
    <row r="167" spans="1:26" x14ac:dyDescent="0.3">
      <c r="A167" t="s">
        <v>165</v>
      </c>
      <c r="B167" t="s">
        <v>761</v>
      </c>
      <c r="C167" s="36">
        <v>1090.6400000000001</v>
      </c>
      <c r="D167" s="51">
        <v>70.936999999999998</v>
      </c>
      <c r="E167" s="51">
        <v>7.6479999999999997</v>
      </c>
      <c r="F167">
        <v>0</v>
      </c>
      <c r="G167" s="42">
        <v>1</v>
      </c>
      <c r="H167" s="42">
        <v>1</v>
      </c>
      <c r="I167" s="45">
        <v>67585</v>
      </c>
      <c r="J167" s="45">
        <v>68937</v>
      </c>
      <c r="K167" s="41">
        <f>VLOOKUP(A167,'3121% SY'!$A$3:$I$325,9,FALSE)</f>
        <v>0.25029999999999997</v>
      </c>
      <c r="L167" s="42">
        <f t="shared" si="76"/>
        <v>1.9142943999999997</v>
      </c>
      <c r="M167" s="43">
        <f t="shared" si="74"/>
        <v>72.8512944</v>
      </c>
      <c r="N167" s="44">
        <f t="shared" si="75"/>
        <v>14.97</v>
      </c>
      <c r="O167" s="39">
        <f t="shared" si="77"/>
        <v>17</v>
      </c>
      <c r="P167" s="46">
        <f t="shared" si="78"/>
        <v>74.099000000000004</v>
      </c>
      <c r="Q167" s="36">
        <f t="shared" si="79"/>
        <v>5007980.92</v>
      </c>
      <c r="R167" s="36">
        <f t="shared" si="80"/>
        <v>100181.83999999985</v>
      </c>
      <c r="S167" s="36">
        <f t="shared" si="81"/>
        <v>750448</v>
      </c>
      <c r="T167" s="36">
        <f t="shared" si="73"/>
        <v>156523.76</v>
      </c>
      <c r="U167" s="36">
        <f t="shared" si="82"/>
        <v>1191899.46</v>
      </c>
      <c r="V167" s="36">
        <f t="shared" si="83"/>
        <v>23202.11</v>
      </c>
      <c r="W167" s="33">
        <f t="shared" si="84"/>
        <v>7230236.0899999999</v>
      </c>
      <c r="Y167" s="33"/>
      <c r="Z167" s="33"/>
    </row>
    <row r="168" spans="1:26" x14ac:dyDescent="0.3">
      <c r="A168" t="s">
        <v>166</v>
      </c>
      <c r="B168" t="s">
        <v>692</v>
      </c>
      <c r="C168" s="36">
        <v>58.799999999999969</v>
      </c>
      <c r="D168" s="51">
        <v>3.5009999999999999</v>
      </c>
      <c r="E168" s="51">
        <v>0.311</v>
      </c>
      <c r="F168">
        <v>0</v>
      </c>
      <c r="G168" s="42">
        <v>1</v>
      </c>
      <c r="H168" s="42">
        <v>1</v>
      </c>
      <c r="I168" s="45">
        <v>67585</v>
      </c>
      <c r="J168" s="45">
        <v>68937</v>
      </c>
      <c r="K168" s="41">
        <f>VLOOKUP(A168,'3121% SY'!$A$3:$I$325,9,FALSE)</f>
        <v>0.16969999999999996</v>
      </c>
      <c r="L168" s="42">
        <f t="shared" si="76"/>
        <v>5.2776699999999989E-2</v>
      </c>
      <c r="M168" s="43">
        <f t="shared" si="74"/>
        <v>3.5537766999999998</v>
      </c>
      <c r="N168" s="44">
        <f t="shared" si="75"/>
        <v>16.55</v>
      </c>
      <c r="O168" s="39">
        <f t="shared" si="77"/>
        <v>17</v>
      </c>
      <c r="P168" s="46">
        <f t="shared" si="78"/>
        <v>3.9950000000000001</v>
      </c>
      <c r="Q168" s="36">
        <f t="shared" si="79"/>
        <v>270002.08</v>
      </c>
      <c r="R168" s="36">
        <f t="shared" si="80"/>
        <v>5401.2399999999907</v>
      </c>
      <c r="S168" s="36">
        <f t="shared" si="81"/>
        <v>40459.919999999998</v>
      </c>
      <c r="T168" s="36">
        <f t="shared" si="73"/>
        <v>8438.8800000000047</v>
      </c>
      <c r="U168" s="36">
        <f t="shared" si="82"/>
        <v>64260.5</v>
      </c>
      <c r="V168" s="36">
        <f t="shared" si="83"/>
        <v>1250.93</v>
      </c>
      <c r="W168" s="33">
        <f t="shared" si="84"/>
        <v>389813.55</v>
      </c>
      <c r="Y168" s="33"/>
      <c r="Z168" s="33"/>
    </row>
    <row r="169" spans="1:26" x14ac:dyDescent="0.3">
      <c r="A169" t="s">
        <v>167</v>
      </c>
      <c r="B169" t="s">
        <v>736</v>
      </c>
      <c r="C169" s="36">
        <v>297.57</v>
      </c>
      <c r="D169" s="51">
        <v>14.824999999999999</v>
      </c>
      <c r="E169" s="51">
        <v>1.98</v>
      </c>
      <c r="F169">
        <v>0</v>
      </c>
      <c r="G169" s="42">
        <v>1</v>
      </c>
      <c r="H169" s="42">
        <v>1</v>
      </c>
      <c r="I169" s="45">
        <v>67585</v>
      </c>
      <c r="J169" s="45">
        <v>68937</v>
      </c>
      <c r="K169" s="41">
        <f>VLOOKUP(A169,'3121% SY'!$A$3:$I$325,9,FALSE)</f>
        <v>0.19610000000000005</v>
      </c>
      <c r="L169" s="42">
        <f t="shared" si="76"/>
        <v>0.38827800000000012</v>
      </c>
      <c r="M169" s="43">
        <f t="shared" si="74"/>
        <v>15.213277999999999</v>
      </c>
      <c r="N169" s="44">
        <f t="shared" si="75"/>
        <v>19.559999999999999</v>
      </c>
      <c r="O169" s="39">
        <f t="shared" si="77"/>
        <v>19.559999999999999</v>
      </c>
      <c r="P169" s="46">
        <f t="shared" si="78"/>
        <v>17.571000000000002</v>
      </c>
      <c r="Q169" s="36">
        <f t="shared" si="79"/>
        <v>1187536.04</v>
      </c>
      <c r="R169" s="36">
        <f t="shared" si="80"/>
        <v>23755.989999999991</v>
      </c>
      <c r="S169" s="36">
        <f t="shared" si="81"/>
        <v>177952.76</v>
      </c>
      <c r="T169" s="36">
        <f t="shared" si="73"/>
        <v>37116.28</v>
      </c>
      <c r="U169" s="36">
        <f t="shared" si="82"/>
        <v>282633.58</v>
      </c>
      <c r="V169" s="36">
        <f t="shared" si="83"/>
        <v>5501.89</v>
      </c>
      <c r="W169" s="33">
        <f t="shared" si="84"/>
        <v>1714496.54</v>
      </c>
      <c r="Y169" s="33"/>
      <c r="Z169" s="33"/>
    </row>
    <row r="170" spans="1:26" x14ac:dyDescent="0.3">
      <c r="A170" t="s">
        <v>168</v>
      </c>
      <c r="B170" t="s">
        <v>716</v>
      </c>
      <c r="C170" s="36">
        <v>638.19000000000005</v>
      </c>
      <c r="D170" s="51">
        <v>37.484999999999999</v>
      </c>
      <c r="E170" s="51">
        <v>2.2210000000000001</v>
      </c>
      <c r="F170">
        <v>0</v>
      </c>
      <c r="G170" s="42">
        <v>1.06</v>
      </c>
      <c r="H170" s="42">
        <v>1.06</v>
      </c>
      <c r="I170" s="45">
        <v>67585</v>
      </c>
      <c r="J170" s="45">
        <v>68937</v>
      </c>
      <c r="K170" s="41">
        <f>VLOOKUP(A170,'3121% SY'!$A$3:$I$325,9,FALSE)</f>
        <v>0.21579999999999999</v>
      </c>
      <c r="L170" s="42">
        <f t="shared" si="76"/>
        <v>0.47929179999999999</v>
      </c>
      <c r="M170" s="43">
        <f t="shared" si="74"/>
        <v>37.964291799999998</v>
      </c>
      <c r="N170" s="44">
        <f t="shared" si="75"/>
        <v>16.809999999999999</v>
      </c>
      <c r="O170" s="39">
        <f t="shared" si="77"/>
        <v>17</v>
      </c>
      <c r="P170" s="46">
        <f t="shared" si="78"/>
        <v>43.359000000000002</v>
      </c>
      <c r="Q170" s="36">
        <f t="shared" si="79"/>
        <v>3106243.1</v>
      </c>
      <c r="R170" s="36">
        <f t="shared" si="80"/>
        <v>62138.649999999907</v>
      </c>
      <c r="S170" s="36">
        <f t="shared" si="81"/>
        <v>439124.34</v>
      </c>
      <c r="T170" s="36">
        <f t="shared" si="73"/>
        <v>91589.82</v>
      </c>
      <c r="U170" s="36">
        <f t="shared" si="82"/>
        <v>739285.86</v>
      </c>
      <c r="V170" s="36">
        <f t="shared" si="83"/>
        <v>14391.31</v>
      </c>
      <c r="W170" s="33">
        <f t="shared" si="84"/>
        <v>4452773.0799999991</v>
      </c>
      <c r="Y170" s="33"/>
      <c r="Z170" s="33"/>
    </row>
    <row r="171" spans="1:26" x14ac:dyDescent="0.3">
      <c r="A171" t="s">
        <v>169</v>
      </c>
      <c r="B171" t="s">
        <v>671</v>
      </c>
      <c r="C171" s="36">
        <v>129.19999999999999</v>
      </c>
      <c r="D171" s="51">
        <v>9.36</v>
      </c>
      <c r="E171" s="51">
        <v>1</v>
      </c>
      <c r="F171">
        <v>0</v>
      </c>
      <c r="G171" s="42">
        <v>1</v>
      </c>
      <c r="H171" s="42">
        <v>1</v>
      </c>
      <c r="I171" s="45">
        <v>67585</v>
      </c>
      <c r="J171" s="45">
        <v>68937</v>
      </c>
      <c r="K171" s="41">
        <f>VLOOKUP(A171,'3121% SY'!$A$3:$I$325,9,FALSE)</f>
        <v>0.1593</v>
      </c>
      <c r="L171" s="42">
        <f t="shared" si="76"/>
        <v>0.1593</v>
      </c>
      <c r="M171" s="43">
        <f t="shared" si="74"/>
        <v>9.5192999999999994</v>
      </c>
      <c r="N171" s="44">
        <f t="shared" si="75"/>
        <v>13.57</v>
      </c>
      <c r="O171" s="39">
        <f t="shared" si="77"/>
        <v>17</v>
      </c>
      <c r="P171" s="46">
        <f t="shared" si="78"/>
        <v>8.7780000000000005</v>
      </c>
      <c r="Q171" s="36">
        <f t="shared" si="79"/>
        <v>593261.13</v>
      </c>
      <c r="R171" s="36">
        <f t="shared" si="80"/>
        <v>11867.859999999986</v>
      </c>
      <c r="S171" s="36">
        <f t="shared" si="81"/>
        <v>88900.42</v>
      </c>
      <c r="T171" s="36">
        <f t="shared" si="73"/>
        <v>18542.300000000003</v>
      </c>
      <c r="U171" s="36">
        <f t="shared" si="82"/>
        <v>141196.15</v>
      </c>
      <c r="V171" s="36">
        <f t="shared" si="83"/>
        <v>2748.6</v>
      </c>
      <c r="W171" s="33">
        <f t="shared" si="84"/>
        <v>856516.46000000008</v>
      </c>
      <c r="Y171" s="33"/>
      <c r="Z171" s="33"/>
    </row>
    <row r="172" spans="1:26" x14ac:dyDescent="0.3">
      <c r="A172" t="s">
        <v>170</v>
      </c>
      <c r="B172" t="s">
        <v>710</v>
      </c>
      <c r="C172" s="36">
        <v>63</v>
      </c>
      <c r="D172" s="51">
        <v>5</v>
      </c>
      <c r="E172" s="51">
        <v>0</v>
      </c>
      <c r="F172">
        <v>0</v>
      </c>
      <c r="G172" s="42">
        <v>1</v>
      </c>
      <c r="H172" s="42">
        <v>1</v>
      </c>
      <c r="I172" s="45">
        <v>67585</v>
      </c>
      <c r="J172" s="45">
        <v>68937</v>
      </c>
      <c r="K172" s="41">
        <f>VLOOKUP(A172,'3121% SY'!$A$3:$I$325,9,FALSE)</f>
        <v>9.3799999999999994E-2</v>
      </c>
      <c r="L172" s="42">
        <f t="shared" si="76"/>
        <v>0</v>
      </c>
      <c r="M172" s="43">
        <f t="shared" si="74"/>
        <v>5</v>
      </c>
      <c r="N172" s="44">
        <f t="shared" si="75"/>
        <v>12.6</v>
      </c>
      <c r="O172" s="39">
        <f t="shared" si="77"/>
        <v>17</v>
      </c>
      <c r="P172" s="46">
        <f t="shared" si="78"/>
        <v>4.28</v>
      </c>
      <c r="Q172" s="36">
        <f t="shared" si="79"/>
        <v>289263.8</v>
      </c>
      <c r="R172" s="36">
        <f t="shared" si="80"/>
        <v>5786.5599999999977</v>
      </c>
      <c r="S172" s="36">
        <f t="shared" si="81"/>
        <v>43346.3</v>
      </c>
      <c r="T172" s="36">
        <f t="shared" si="73"/>
        <v>9040.8999999999942</v>
      </c>
      <c r="U172" s="36">
        <f t="shared" si="82"/>
        <v>68844.78</v>
      </c>
      <c r="V172" s="36">
        <f t="shared" si="83"/>
        <v>1340.17</v>
      </c>
      <c r="W172" s="33">
        <f t="shared" si="84"/>
        <v>417622.50999999995</v>
      </c>
      <c r="Y172" s="33"/>
      <c r="Z172" s="33"/>
    </row>
    <row r="173" spans="1:26" x14ac:dyDescent="0.3">
      <c r="A173" t="s">
        <v>171</v>
      </c>
      <c r="B173" t="s">
        <v>726</v>
      </c>
      <c r="C173" s="36">
        <v>509.68</v>
      </c>
      <c r="D173" s="51">
        <v>32.584000000000003</v>
      </c>
      <c r="E173" s="51">
        <v>5.7939999999999996</v>
      </c>
      <c r="F173">
        <v>0</v>
      </c>
      <c r="G173" s="42">
        <v>1</v>
      </c>
      <c r="H173" s="42">
        <v>1</v>
      </c>
      <c r="I173" s="45">
        <v>67585</v>
      </c>
      <c r="J173" s="45">
        <v>68937</v>
      </c>
      <c r="K173" s="41">
        <f>VLOOKUP(A173,'3121% SY'!$A$3:$I$325,9,FALSE)</f>
        <v>0.19699999999999995</v>
      </c>
      <c r="L173" s="42">
        <f t="shared" si="76"/>
        <v>1.1414179999999996</v>
      </c>
      <c r="M173" s="43">
        <f t="shared" si="74"/>
        <v>33.725418000000005</v>
      </c>
      <c r="N173" s="44">
        <f t="shared" si="75"/>
        <v>15.11</v>
      </c>
      <c r="O173" s="39">
        <f t="shared" si="77"/>
        <v>17</v>
      </c>
      <c r="P173" s="46">
        <f t="shared" si="78"/>
        <v>34.628</v>
      </c>
      <c r="Q173" s="36">
        <f t="shared" si="79"/>
        <v>2340333.38</v>
      </c>
      <c r="R173" s="36">
        <f t="shared" si="80"/>
        <v>46817.060000000056</v>
      </c>
      <c r="S173" s="36">
        <f t="shared" si="81"/>
        <v>350699.92</v>
      </c>
      <c r="T173" s="36">
        <f t="shared" si="73"/>
        <v>73146.799999999988</v>
      </c>
      <c r="U173" s="36">
        <f t="shared" si="82"/>
        <v>556999.34</v>
      </c>
      <c r="V173" s="36">
        <f t="shared" si="83"/>
        <v>10842.83</v>
      </c>
      <c r="W173" s="33">
        <f t="shared" si="84"/>
        <v>3378839.3299999996</v>
      </c>
      <c r="Y173" s="33"/>
      <c r="Z173" s="33"/>
    </row>
    <row r="174" spans="1:26" x14ac:dyDescent="0.3">
      <c r="A174" t="s">
        <v>172</v>
      </c>
      <c r="B174" t="s">
        <v>724</v>
      </c>
      <c r="C174" s="36">
        <v>259</v>
      </c>
      <c r="D174" s="51">
        <v>13.002000000000001</v>
      </c>
      <c r="E174" s="51">
        <v>1.9059999999999999</v>
      </c>
      <c r="F174">
        <v>0</v>
      </c>
      <c r="G174" s="42">
        <v>1</v>
      </c>
      <c r="H174" s="42">
        <v>1.04</v>
      </c>
      <c r="I174" s="45">
        <v>67585</v>
      </c>
      <c r="J174" s="45">
        <v>68937</v>
      </c>
      <c r="K174" s="41">
        <f>VLOOKUP(A174,'3121% SY'!$A$3:$I$325,9,FALSE)</f>
        <v>0.23580000000000001</v>
      </c>
      <c r="L174" s="42">
        <f t="shared" si="76"/>
        <v>0.44943480000000002</v>
      </c>
      <c r="M174" s="43">
        <f t="shared" si="74"/>
        <v>13.451434800000001</v>
      </c>
      <c r="N174" s="44">
        <f t="shared" si="75"/>
        <v>19.25</v>
      </c>
      <c r="O174" s="39">
        <f t="shared" si="77"/>
        <v>19.25</v>
      </c>
      <c r="P174" s="46">
        <f t="shared" si="78"/>
        <v>15.54</v>
      </c>
      <c r="Q174" s="36">
        <f t="shared" si="79"/>
        <v>1050270.8999999999</v>
      </c>
      <c r="R174" s="36">
        <f t="shared" si="80"/>
        <v>63861.320000000065</v>
      </c>
      <c r="S174" s="36">
        <f t="shared" si="81"/>
        <v>157383.53</v>
      </c>
      <c r="T174" s="36">
        <f t="shared" si="73"/>
        <v>32826.070000000007</v>
      </c>
      <c r="U174" s="36">
        <f t="shared" si="82"/>
        <v>249964.47</v>
      </c>
      <c r="V174" s="36">
        <f t="shared" si="83"/>
        <v>14790.28</v>
      </c>
      <c r="W174" s="33">
        <f t="shared" si="84"/>
        <v>1569096.57</v>
      </c>
      <c r="Y174" s="33"/>
      <c r="Z174" s="33"/>
    </row>
    <row r="175" spans="1:26" x14ac:dyDescent="0.3">
      <c r="A175" t="s">
        <v>173</v>
      </c>
      <c r="B175" t="s">
        <v>621</v>
      </c>
      <c r="C175" s="36">
        <v>290.8</v>
      </c>
      <c r="D175" s="51">
        <v>19.678000000000001</v>
      </c>
      <c r="E175" s="51">
        <v>0</v>
      </c>
      <c r="F175">
        <v>0</v>
      </c>
      <c r="G175" s="42">
        <v>1</v>
      </c>
      <c r="H175" s="42">
        <v>1</v>
      </c>
      <c r="I175" s="45">
        <v>67585</v>
      </c>
      <c r="J175" s="45">
        <v>68937</v>
      </c>
      <c r="K175" s="41">
        <f>VLOOKUP(A175,'3121% SY'!$A$3:$I$325,9,FALSE)</f>
        <v>0.2147</v>
      </c>
      <c r="L175" s="42">
        <f t="shared" si="76"/>
        <v>0</v>
      </c>
      <c r="M175" s="43">
        <f t="shared" si="74"/>
        <v>19.678000000000001</v>
      </c>
      <c r="N175" s="44">
        <f t="shared" si="75"/>
        <v>14.78</v>
      </c>
      <c r="O175" s="39">
        <f t="shared" si="77"/>
        <v>17</v>
      </c>
      <c r="P175" s="46">
        <f t="shared" si="78"/>
        <v>19.757000000000001</v>
      </c>
      <c r="Q175" s="36">
        <f t="shared" si="79"/>
        <v>1335276.8500000001</v>
      </c>
      <c r="R175" s="36">
        <f t="shared" si="80"/>
        <v>26711.459999999963</v>
      </c>
      <c r="S175" s="36">
        <f t="shared" si="81"/>
        <v>200091.78</v>
      </c>
      <c r="T175" s="36">
        <f t="shared" si="73"/>
        <v>41733.899999999994</v>
      </c>
      <c r="U175" s="36">
        <f t="shared" si="82"/>
        <v>317795.89</v>
      </c>
      <c r="V175" s="36">
        <f t="shared" si="83"/>
        <v>6186.37</v>
      </c>
      <c r="W175" s="33">
        <f t="shared" si="84"/>
        <v>1927796.25</v>
      </c>
      <c r="Y175" s="33"/>
      <c r="Z175" s="33"/>
    </row>
    <row r="176" spans="1:26" x14ac:dyDescent="0.3">
      <c r="A176" t="s">
        <v>174</v>
      </c>
      <c r="B176" t="s">
        <v>732</v>
      </c>
      <c r="C176" s="36">
        <v>75.02000000000001</v>
      </c>
      <c r="D176" s="51">
        <v>5.47</v>
      </c>
      <c r="E176" s="51">
        <v>0</v>
      </c>
      <c r="F176">
        <v>0</v>
      </c>
      <c r="G176" s="42">
        <v>1</v>
      </c>
      <c r="H176" s="42">
        <v>1.04</v>
      </c>
      <c r="I176" s="45">
        <v>67585</v>
      </c>
      <c r="J176" s="45">
        <v>68937</v>
      </c>
      <c r="K176" s="41">
        <f>VLOOKUP(A176,'3121% SY'!$A$3:$I$325,9,FALSE)</f>
        <v>0.20999999999999996</v>
      </c>
      <c r="L176" s="42">
        <f t="shared" si="76"/>
        <v>0</v>
      </c>
      <c r="M176" s="43">
        <f t="shared" si="74"/>
        <v>5.47</v>
      </c>
      <c r="N176" s="44">
        <f t="shared" si="75"/>
        <v>13.71</v>
      </c>
      <c r="O176" s="39">
        <f t="shared" si="77"/>
        <v>17</v>
      </c>
      <c r="P176" s="46">
        <f t="shared" si="78"/>
        <v>5.0970000000000004</v>
      </c>
      <c r="Q176" s="36">
        <f t="shared" si="79"/>
        <v>344480.75</v>
      </c>
      <c r="R176" s="36">
        <f t="shared" si="80"/>
        <v>20946.010000000009</v>
      </c>
      <c r="S176" s="36">
        <f t="shared" si="81"/>
        <v>51620.58</v>
      </c>
      <c r="T176" s="36">
        <f t="shared" si="73"/>
        <v>10766.699999999997</v>
      </c>
      <c r="U176" s="36">
        <f t="shared" si="82"/>
        <v>81986.42</v>
      </c>
      <c r="V176" s="36">
        <f t="shared" si="83"/>
        <v>4851.1000000000004</v>
      </c>
      <c r="W176" s="33">
        <f t="shared" si="84"/>
        <v>514651.56</v>
      </c>
      <c r="Y176" s="33"/>
      <c r="Z176" s="33"/>
    </row>
    <row r="177" spans="1:26" x14ac:dyDescent="0.3">
      <c r="A177" t="s">
        <v>175</v>
      </c>
      <c r="B177" t="s">
        <v>857</v>
      </c>
      <c r="C177" s="36">
        <v>212.65999999999997</v>
      </c>
      <c r="D177" s="51">
        <v>15.084</v>
      </c>
      <c r="E177" s="51">
        <v>0</v>
      </c>
      <c r="F177">
        <v>0</v>
      </c>
      <c r="G177" s="42">
        <v>1</v>
      </c>
      <c r="H177" s="42">
        <v>1</v>
      </c>
      <c r="I177" s="45">
        <v>67585</v>
      </c>
      <c r="J177" s="45">
        <v>68937</v>
      </c>
      <c r="K177" s="41">
        <f>VLOOKUP(A177,'3121% SY'!$A$3:$I$325,9,FALSE)</f>
        <v>0.23099999999999998</v>
      </c>
      <c r="L177" s="42">
        <f t="shared" si="76"/>
        <v>0</v>
      </c>
      <c r="M177" s="43">
        <f t="shared" si="74"/>
        <v>15.084</v>
      </c>
      <c r="N177" s="44">
        <f t="shared" si="75"/>
        <v>14.1</v>
      </c>
      <c r="O177" s="39">
        <f t="shared" si="77"/>
        <v>17</v>
      </c>
      <c r="P177" s="46">
        <f t="shared" si="78"/>
        <v>14.448</v>
      </c>
      <c r="Q177" s="36">
        <f t="shared" si="79"/>
        <v>976468.08</v>
      </c>
      <c r="R177" s="36">
        <f t="shared" si="80"/>
        <v>19533.70000000007</v>
      </c>
      <c r="S177" s="36">
        <f t="shared" si="81"/>
        <v>146324.14000000001</v>
      </c>
      <c r="T177" s="36">
        <f t="shared" si="73"/>
        <v>30519.379999999976</v>
      </c>
      <c r="U177" s="36">
        <f t="shared" si="82"/>
        <v>232399.4</v>
      </c>
      <c r="V177" s="36">
        <f t="shared" si="83"/>
        <v>4524</v>
      </c>
      <c r="W177" s="33">
        <f t="shared" si="84"/>
        <v>1409768.6999999997</v>
      </c>
      <c r="Y177" s="33"/>
      <c r="Z177" s="33"/>
    </row>
    <row r="178" spans="1:26" x14ac:dyDescent="0.3">
      <c r="A178" t="s">
        <v>176</v>
      </c>
      <c r="B178" t="s">
        <v>778</v>
      </c>
      <c r="C178" s="36">
        <v>275.39999999999998</v>
      </c>
      <c r="D178" s="51">
        <v>19.460999999999999</v>
      </c>
      <c r="E178" s="51">
        <v>1</v>
      </c>
      <c r="F178">
        <v>0</v>
      </c>
      <c r="G178" s="42">
        <v>1</v>
      </c>
      <c r="H178" s="42">
        <v>1</v>
      </c>
      <c r="I178" s="45">
        <v>67585</v>
      </c>
      <c r="J178" s="45">
        <v>68937</v>
      </c>
      <c r="K178" s="41">
        <f>VLOOKUP(A178,'3121% SY'!$A$3:$I$325,9,FALSE)</f>
        <v>0.30569999999999997</v>
      </c>
      <c r="L178" s="42">
        <f t="shared" si="76"/>
        <v>0.30569999999999997</v>
      </c>
      <c r="M178" s="43">
        <f t="shared" si="74"/>
        <v>19.7667</v>
      </c>
      <c r="N178" s="44">
        <f t="shared" si="75"/>
        <v>13.93</v>
      </c>
      <c r="O178" s="39">
        <f t="shared" si="77"/>
        <v>17</v>
      </c>
      <c r="P178" s="46">
        <f t="shared" si="78"/>
        <v>18.710999999999999</v>
      </c>
      <c r="Q178" s="36">
        <f t="shared" si="79"/>
        <v>1264582.94</v>
      </c>
      <c r="R178" s="36">
        <f t="shared" si="80"/>
        <v>25297.270000000019</v>
      </c>
      <c r="S178" s="36">
        <f t="shared" si="81"/>
        <v>189498.27</v>
      </c>
      <c r="T178" s="36">
        <f t="shared" si="73"/>
        <v>39524.370000000024</v>
      </c>
      <c r="U178" s="36">
        <f t="shared" si="82"/>
        <v>300970.74</v>
      </c>
      <c r="V178" s="36">
        <f t="shared" si="83"/>
        <v>5858.85</v>
      </c>
      <c r="W178" s="33">
        <f t="shared" si="84"/>
        <v>1825732.4400000002</v>
      </c>
      <c r="Y178" s="33"/>
      <c r="Z178" s="33"/>
    </row>
    <row r="179" spans="1:26" x14ac:dyDescent="0.3">
      <c r="A179" t="s">
        <v>177</v>
      </c>
      <c r="B179" t="s">
        <v>729</v>
      </c>
      <c r="C179" s="36">
        <v>143.63999999999999</v>
      </c>
      <c r="D179" s="51">
        <v>7.931</v>
      </c>
      <c r="E179" s="51">
        <v>0</v>
      </c>
      <c r="F179">
        <v>0</v>
      </c>
      <c r="G179" s="42">
        <v>1</v>
      </c>
      <c r="H179" s="42">
        <v>1</v>
      </c>
      <c r="I179" s="45">
        <v>67585</v>
      </c>
      <c r="J179" s="45">
        <v>68937</v>
      </c>
      <c r="K179" s="41">
        <f>VLOOKUP(A179,'3121% SY'!$A$3:$I$325,9,FALSE)</f>
        <v>0.22750000000000004</v>
      </c>
      <c r="L179" s="42">
        <f t="shared" si="76"/>
        <v>0</v>
      </c>
      <c r="M179" s="43">
        <f t="shared" si="74"/>
        <v>7.931</v>
      </c>
      <c r="N179" s="44">
        <f t="shared" si="75"/>
        <v>18.11</v>
      </c>
      <c r="O179" s="39">
        <f t="shared" si="77"/>
        <v>18.11</v>
      </c>
      <c r="P179" s="46">
        <f t="shared" si="78"/>
        <v>9.1609999999999996</v>
      </c>
      <c r="Q179" s="36">
        <f t="shared" si="79"/>
        <v>619146.18999999994</v>
      </c>
      <c r="R179" s="36">
        <f t="shared" si="80"/>
        <v>12385.670000000042</v>
      </c>
      <c r="S179" s="36">
        <f t="shared" si="81"/>
        <v>92779.31</v>
      </c>
      <c r="T179" s="36">
        <f t="shared" si="73"/>
        <v>19351.330000000002</v>
      </c>
      <c r="U179" s="36">
        <f t="shared" si="82"/>
        <v>147356.79</v>
      </c>
      <c r="V179" s="36">
        <f t="shared" si="83"/>
        <v>2868.52</v>
      </c>
      <c r="W179" s="33">
        <f t="shared" si="84"/>
        <v>893887.80999999994</v>
      </c>
      <c r="Y179" s="33"/>
      <c r="Z179" s="33"/>
    </row>
    <row r="180" spans="1:26" x14ac:dyDescent="0.3">
      <c r="A180" t="s">
        <v>178</v>
      </c>
      <c r="B180" t="s">
        <v>721</v>
      </c>
      <c r="C180" s="36">
        <v>258.54000000000002</v>
      </c>
      <c r="D180" s="51">
        <v>15.609</v>
      </c>
      <c r="E180" s="51">
        <v>0</v>
      </c>
      <c r="F180">
        <v>0</v>
      </c>
      <c r="G180" s="42">
        <v>1</v>
      </c>
      <c r="H180" s="42">
        <v>1</v>
      </c>
      <c r="I180" s="45">
        <v>67585</v>
      </c>
      <c r="J180" s="45">
        <v>68937</v>
      </c>
      <c r="K180" s="41">
        <f>VLOOKUP(A180,'3121% SY'!$A$3:$I$325,9,FALSE)</f>
        <v>0.23099999999999998</v>
      </c>
      <c r="L180" s="42">
        <f t="shared" si="76"/>
        <v>0</v>
      </c>
      <c r="M180" s="43">
        <f t="shared" si="74"/>
        <v>15.609</v>
      </c>
      <c r="N180" s="44">
        <f t="shared" si="75"/>
        <v>16.559999999999999</v>
      </c>
      <c r="O180" s="39">
        <f t="shared" si="77"/>
        <v>17</v>
      </c>
      <c r="P180" s="46">
        <f t="shared" si="78"/>
        <v>17.565999999999999</v>
      </c>
      <c r="Q180" s="36">
        <f t="shared" si="79"/>
        <v>1187198.1100000001</v>
      </c>
      <c r="R180" s="36">
        <f t="shared" si="80"/>
        <v>23749.229999999981</v>
      </c>
      <c r="S180" s="36">
        <f t="shared" si="81"/>
        <v>177902.12</v>
      </c>
      <c r="T180" s="36">
        <f t="shared" si="73"/>
        <v>37105.72</v>
      </c>
      <c r="U180" s="36">
        <f t="shared" si="82"/>
        <v>282553.15000000002</v>
      </c>
      <c r="V180" s="36">
        <f t="shared" si="83"/>
        <v>5500.32</v>
      </c>
      <c r="W180" s="33">
        <f t="shared" si="84"/>
        <v>1714008.6500000001</v>
      </c>
      <c r="Y180" s="33"/>
      <c r="Z180" s="33"/>
    </row>
    <row r="181" spans="1:26" x14ac:dyDescent="0.3">
      <c r="A181" t="s">
        <v>179</v>
      </c>
      <c r="B181" t="s">
        <v>748</v>
      </c>
      <c r="C181" s="36">
        <v>145.25</v>
      </c>
      <c r="D181" s="51">
        <v>9.7080000000000002</v>
      </c>
      <c r="E181" s="51">
        <v>0</v>
      </c>
      <c r="F181">
        <v>0</v>
      </c>
      <c r="G181" s="42">
        <v>1</v>
      </c>
      <c r="H181" s="42">
        <v>1</v>
      </c>
      <c r="I181" s="45">
        <v>67585</v>
      </c>
      <c r="J181" s="45">
        <v>68937</v>
      </c>
      <c r="K181" s="41">
        <f>VLOOKUP(A181,'3121% SY'!$A$3:$I$325,9,FALSE)</f>
        <v>0.24229999999999996</v>
      </c>
      <c r="L181" s="42">
        <f t="shared" si="76"/>
        <v>0</v>
      </c>
      <c r="M181" s="43">
        <f t="shared" si="74"/>
        <v>9.7080000000000002</v>
      </c>
      <c r="N181" s="44">
        <f t="shared" si="75"/>
        <v>14.96</v>
      </c>
      <c r="O181" s="39">
        <f t="shared" si="77"/>
        <v>17</v>
      </c>
      <c r="P181" s="46">
        <f t="shared" si="78"/>
        <v>9.8680000000000003</v>
      </c>
      <c r="Q181" s="36">
        <f t="shared" si="79"/>
        <v>666928.78</v>
      </c>
      <c r="R181" s="36">
        <f t="shared" si="80"/>
        <v>13341.539999999921</v>
      </c>
      <c r="S181" s="36">
        <f t="shared" si="81"/>
        <v>99939.55</v>
      </c>
      <c r="T181" s="36">
        <f t="shared" si="73"/>
        <v>20844.770000000004</v>
      </c>
      <c r="U181" s="36">
        <f t="shared" si="82"/>
        <v>158729.04999999999</v>
      </c>
      <c r="V181" s="36">
        <f t="shared" si="83"/>
        <v>3089.9</v>
      </c>
      <c r="W181" s="33">
        <f t="shared" si="84"/>
        <v>962873.59</v>
      </c>
      <c r="Y181" s="33"/>
      <c r="Z181" s="33"/>
    </row>
    <row r="182" spans="1:26" x14ac:dyDescent="0.3">
      <c r="A182" t="s">
        <v>180</v>
      </c>
      <c r="B182" t="s">
        <v>765</v>
      </c>
      <c r="C182" s="36">
        <v>161.9</v>
      </c>
      <c r="D182" s="51">
        <v>10.651999999999999</v>
      </c>
      <c r="E182" s="51">
        <v>1.2669999999999999</v>
      </c>
      <c r="F182">
        <v>0</v>
      </c>
      <c r="G182" s="42">
        <v>1</v>
      </c>
      <c r="H182" s="42">
        <v>1</v>
      </c>
      <c r="I182" s="45">
        <v>67585</v>
      </c>
      <c r="J182" s="45">
        <v>68937</v>
      </c>
      <c r="K182" s="41">
        <f>VLOOKUP(A182,'3121% SY'!$A$3:$I$325,9,FALSE)</f>
        <v>0.27170000000000005</v>
      </c>
      <c r="L182" s="42">
        <f t="shared" si="76"/>
        <v>0.34424390000000005</v>
      </c>
      <c r="M182" s="43">
        <f t="shared" si="74"/>
        <v>10.9962439</v>
      </c>
      <c r="N182" s="44">
        <f t="shared" si="75"/>
        <v>14.72</v>
      </c>
      <c r="O182" s="39">
        <f t="shared" si="77"/>
        <v>17</v>
      </c>
      <c r="P182" s="46">
        <f t="shared" si="78"/>
        <v>11</v>
      </c>
      <c r="Q182" s="36">
        <f t="shared" si="79"/>
        <v>743435</v>
      </c>
      <c r="R182" s="36">
        <f t="shared" si="80"/>
        <v>14872</v>
      </c>
      <c r="S182" s="36">
        <f t="shared" si="81"/>
        <v>111404.04</v>
      </c>
      <c r="T182" s="36">
        <f t="shared" si="73"/>
        <v>23235.960000000006</v>
      </c>
      <c r="U182" s="36">
        <f t="shared" si="82"/>
        <v>176937.53</v>
      </c>
      <c r="V182" s="36">
        <f t="shared" si="83"/>
        <v>3444.36</v>
      </c>
      <c r="W182" s="33">
        <f t="shared" si="84"/>
        <v>1073328.8900000001</v>
      </c>
      <c r="Y182" s="33"/>
      <c r="Z182" s="33"/>
    </row>
    <row r="183" spans="1:26" x14ac:dyDescent="0.3">
      <c r="A183" t="s">
        <v>181</v>
      </c>
      <c r="B183" t="s">
        <v>709</v>
      </c>
      <c r="C183" s="36">
        <v>77.800000000000011</v>
      </c>
      <c r="D183" s="51">
        <v>4.2130000000000001</v>
      </c>
      <c r="E183" s="51">
        <v>0</v>
      </c>
      <c r="F183">
        <v>0</v>
      </c>
      <c r="G183" s="42">
        <v>1</v>
      </c>
      <c r="H183" s="42">
        <v>1.04</v>
      </c>
      <c r="I183" s="45">
        <v>67585</v>
      </c>
      <c r="J183" s="45">
        <v>68937</v>
      </c>
      <c r="K183" s="41">
        <f>VLOOKUP(A183,'3121% SY'!$A$3:$I$325,9,FALSE)</f>
        <v>0.23099999999999998</v>
      </c>
      <c r="L183" s="42">
        <f t="shared" si="76"/>
        <v>0</v>
      </c>
      <c r="M183" s="43">
        <f t="shared" si="74"/>
        <v>4.2130000000000001</v>
      </c>
      <c r="N183" s="44">
        <f t="shared" si="75"/>
        <v>18.47</v>
      </c>
      <c r="O183" s="39">
        <f t="shared" si="77"/>
        <v>18.47</v>
      </c>
      <c r="P183" s="46">
        <f t="shared" si="78"/>
        <v>4.8650000000000002</v>
      </c>
      <c r="Q183" s="36">
        <f t="shared" si="79"/>
        <v>328801.03000000003</v>
      </c>
      <c r="R183" s="36">
        <f t="shared" si="80"/>
        <v>19992.619999999995</v>
      </c>
      <c r="S183" s="36">
        <f t="shared" si="81"/>
        <v>49270.97</v>
      </c>
      <c r="T183" s="36">
        <f t="shared" si="73"/>
        <v>10276.629999999997</v>
      </c>
      <c r="U183" s="36">
        <f t="shared" si="82"/>
        <v>78254.649999999994</v>
      </c>
      <c r="V183" s="36">
        <f t="shared" si="83"/>
        <v>4630.29</v>
      </c>
      <c r="W183" s="33">
        <f t="shared" si="84"/>
        <v>491226.19</v>
      </c>
      <c r="Y183" s="33"/>
      <c r="Z183" s="33"/>
    </row>
    <row r="184" spans="1:26" x14ac:dyDescent="0.3">
      <c r="A184" t="s">
        <v>182</v>
      </c>
      <c r="B184" t="s">
        <v>914</v>
      </c>
      <c r="C184" s="36">
        <v>97.600000000000009</v>
      </c>
      <c r="D184" s="51">
        <v>6.02</v>
      </c>
      <c r="E184" s="51">
        <v>1</v>
      </c>
      <c r="F184">
        <v>0</v>
      </c>
      <c r="G184" s="42">
        <v>1</v>
      </c>
      <c r="H184" s="42">
        <v>1</v>
      </c>
      <c r="I184" s="45">
        <v>67585</v>
      </c>
      <c r="J184" s="45">
        <v>68937</v>
      </c>
      <c r="K184" s="41">
        <f>VLOOKUP(A184,'3121% SY'!$A$3:$I$325,9,FALSE)</f>
        <v>0.25649999999999995</v>
      </c>
      <c r="L184" s="42">
        <f t="shared" si="76"/>
        <v>0.25649999999999995</v>
      </c>
      <c r="M184" s="43">
        <f t="shared" si="74"/>
        <v>6.2764999999999995</v>
      </c>
      <c r="N184" s="44">
        <f t="shared" si="75"/>
        <v>15.55</v>
      </c>
      <c r="O184" s="39">
        <f t="shared" si="77"/>
        <v>17</v>
      </c>
      <c r="P184" s="46">
        <f t="shared" si="78"/>
        <v>6.6310000000000002</v>
      </c>
      <c r="Q184" s="36">
        <f t="shared" si="79"/>
        <v>448156.14</v>
      </c>
      <c r="R184" s="36">
        <f t="shared" si="80"/>
        <v>8965.109999999986</v>
      </c>
      <c r="S184" s="36">
        <f t="shared" si="81"/>
        <v>67156.38</v>
      </c>
      <c r="T184" s="36">
        <f t="shared" si="73"/>
        <v>14007.059999999998</v>
      </c>
      <c r="U184" s="36">
        <f t="shared" si="82"/>
        <v>106661.16</v>
      </c>
      <c r="V184" s="36">
        <f t="shared" si="83"/>
        <v>2076.3200000000002</v>
      </c>
      <c r="W184" s="33">
        <f t="shared" si="84"/>
        <v>647022.16999999993</v>
      </c>
      <c r="Y184" s="33"/>
      <c r="Z184" s="33"/>
    </row>
    <row r="185" spans="1:26" x14ac:dyDescent="0.3">
      <c r="A185" t="s">
        <v>183</v>
      </c>
      <c r="B185" t="s">
        <v>862</v>
      </c>
      <c r="C185" s="36">
        <v>26.2</v>
      </c>
      <c r="D185" s="51">
        <v>2.2999999999999998</v>
      </c>
      <c r="E185" s="51">
        <v>0</v>
      </c>
      <c r="F185">
        <v>0</v>
      </c>
      <c r="G185" s="42">
        <v>1</v>
      </c>
      <c r="H185" s="42">
        <v>1</v>
      </c>
      <c r="I185" s="45">
        <v>67585</v>
      </c>
      <c r="J185" s="45">
        <v>68937</v>
      </c>
      <c r="K185" s="41">
        <f>VLOOKUP(A185,'3121% SY'!$A$3:$I$325,9,FALSE)</f>
        <v>9.2500000000000027E-2</v>
      </c>
      <c r="L185" s="42">
        <f t="shared" si="76"/>
        <v>0</v>
      </c>
      <c r="M185" s="43">
        <f t="shared" si="74"/>
        <v>2.2999999999999998</v>
      </c>
      <c r="N185" s="44">
        <f t="shared" si="75"/>
        <v>11.39</v>
      </c>
      <c r="O185" s="39">
        <f t="shared" si="77"/>
        <v>17</v>
      </c>
      <c r="P185" s="46">
        <f t="shared" si="78"/>
        <v>1.78</v>
      </c>
      <c r="Q185" s="36">
        <f t="shared" si="79"/>
        <v>120301.3</v>
      </c>
      <c r="R185" s="36">
        <f t="shared" si="80"/>
        <v>2406.5599999999977</v>
      </c>
      <c r="S185" s="36">
        <f t="shared" si="81"/>
        <v>18027.2</v>
      </c>
      <c r="T185" s="36">
        <f t="shared" si="73"/>
        <v>3760</v>
      </c>
      <c r="U185" s="36">
        <f t="shared" si="82"/>
        <v>28631.71</v>
      </c>
      <c r="V185" s="36">
        <f t="shared" si="83"/>
        <v>557.36</v>
      </c>
      <c r="W185" s="33">
        <f t="shared" si="84"/>
        <v>173684.12999999998</v>
      </c>
      <c r="Y185" s="33"/>
      <c r="Z185" s="33"/>
    </row>
    <row r="186" spans="1:26" x14ac:dyDescent="0.3">
      <c r="A186" t="s">
        <v>184</v>
      </c>
      <c r="B186" t="s">
        <v>711</v>
      </c>
      <c r="C186" s="36">
        <v>249.8</v>
      </c>
      <c r="D186" s="51">
        <v>18.54</v>
      </c>
      <c r="E186" s="51">
        <v>2.35</v>
      </c>
      <c r="F186">
        <v>0</v>
      </c>
      <c r="G186" s="42">
        <v>1</v>
      </c>
      <c r="H186" s="42">
        <v>1</v>
      </c>
      <c r="I186" s="45">
        <v>67585</v>
      </c>
      <c r="J186" s="45">
        <v>68937</v>
      </c>
      <c r="K186" s="41">
        <f>VLOOKUP(A186,'3121% SY'!$A$3:$I$325,9,FALSE)</f>
        <v>0.27249999999999996</v>
      </c>
      <c r="L186" s="42">
        <f t="shared" si="76"/>
        <v>0.64037499999999992</v>
      </c>
      <c r="M186" s="43">
        <f t="shared" si="74"/>
        <v>19.180374999999998</v>
      </c>
      <c r="N186" s="44">
        <f t="shared" si="75"/>
        <v>13.02</v>
      </c>
      <c r="O186" s="39">
        <f t="shared" si="77"/>
        <v>17</v>
      </c>
      <c r="P186" s="46">
        <f t="shared" si="78"/>
        <v>16.972000000000001</v>
      </c>
      <c r="Q186" s="36">
        <f t="shared" si="79"/>
        <v>1147052.6200000001</v>
      </c>
      <c r="R186" s="36">
        <f t="shared" si="80"/>
        <v>22946.139999999898</v>
      </c>
      <c r="S186" s="36">
        <f t="shared" si="81"/>
        <v>171886.31</v>
      </c>
      <c r="T186" s="36">
        <f t="shared" si="73"/>
        <v>35850.97</v>
      </c>
      <c r="U186" s="36">
        <f t="shared" si="82"/>
        <v>272998.52</v>
      </c>
      <c r="V186" s="36">
        <f t="shared" si="83"/>
        <v>5314.33</v>
      </c>
      <c r="W186" s="33">
        <f t="shared" si="84"/>
        <v>1656048.8900000001</v>
      </c>
      <c r="Y186" s="33"/>
      <c r="Z186" s="33"/>
    </row>
    <row r="187" spans="1:26" x14ac:dyDescent="0.3">
      <c r="A187" t="s">
        <v>185</v>
      </c>
      <c r="B187" t="s">
        <v>642</v>
      </c>
      <c r="C187" s="36">
        <v>61.899999999999984</v>
      </c>
      <c r="D187" s="51">
        <v>4.556</v>
      </c>
      <c r="E187" s="51">
        <v>0</v>
      </c>
      <c r="F187">
        <v>0</v>
      </c>
      <c r="G187" s="42">
        <v>1</v>
      </c>
      <c r="H187" s="42">
        <v>1</v>
      </c>
      <c r="I187" s="45">
        <v>67585</v>
      </c>
      <c r="J187" s="45">
        <v>68937</v>
      </c>
      <c r="K187" s="41">
        <f>VLOOKUP(A187,'3121% SY'!$A$3:$I$325,9,FALSE)</f>
        <v>0.23380000000000001</v>
      </c>
      <c r="L187" s="42">
        <f t="shared" si="76"/>
        <v>0</v>
      </c>
      <c r="M187" s="43">
        <f t="shared" si="74"/>
        <v>4.556</v>
      </c>
      <c r="N187" s="44">
        <f t="shared" si="75"/>
        <v>13.59</v>
      </c>
      <c r="O187" s="39">
        <f t="shared" si="77"/>
        <v>17</v>
      </c>
      <c r="P187" s="46">
        <f t="shared" si="78"/>
        <v>4.2060000000000004</v>
      </c>
      <c r="Q187" s="36">
        <f t="shared" si="79"/>
        <v>284262.51</v>
      </c>
      <c r="R187" s="36">
        <f t="shared" si="80"/>
        <v>5686.5100000000093</v>
      </c>
      <c r="S187" s="36">
        <f t="shared" si="81"/>
        <v>42596.85</v>
      </c>
      <c r="T187" s="36">
        <f t="shared" si="73"/>
        <v>8884.5900000000038</v>
      </c>
      <c r="U187" s="36">
        <f t="shared" si="82"/>
        <v>67654.48</v>
      </c>
      <c r="V187" s="36">
        <f t="shared" si="83"/>
        <v>1317</v>
      </c>
      <c r="W187" s="33">
        <f t="shared" si="84"/>
        <v>410401.94</v>
      </c>
      <c r="Y187" s="33"/>
      <c r="Z187" s="33"/>
    </row>
    <row r="188" spans="1:26" x14ac:dyDescent="0.3">
      <c r="A188" t="s">
        <v>186</v>
      </c>
      <c r="B188" t="s">
        <v>759</v>
      </c>
      <c r="C188" s="36">
        <v>76.25</v>
      </c>
      <c r="D188" s="51">
        <v>4.444</v>
      </c>
      <c r="E188" s="51">
        <v>0.66600000000000004</v>
      </c>
      <c r="F188">
        <v>0</v>
      </c>
      <c r="G188" s="42">
        <v>1</v>
      </c>
      <c r="H188" s="42">
        <v>1</v>
      </c>
      <c r="I188" s="45">
        <v>67585</v>
      </c>
      <c r="J188" s="45">
        <v>68937</v>
      </c>
      <c r="K188" s="41">
        <f>VLOOKUP(A188,'3121% SY'!$A$3:$I$325,9,FALSE)</f>
        <v>0.2409</v>
      </c>
      <c r="L188" s="42">
        <f t="shared" si="76"/>
        <v>0.16043940000000001</v>
      </c>
      <c r="M188" s="43">
        <f t="shared" si="74"/>
        <v>4.6044394000000004</v>
      </c>
      <c r="N188" s="44">
        <f t="shared" si="75"/>
        <v>16.559999999999999</v>
      </c>
      <c r="O188" s="39">
        <f t="shared" si="77"/>
        <v>17</v>
      </c>
      <c r="P188" s="46">
        <f t="shared" si="78"/>
        <v>5.181</v>
      </c>
      <c r="Q188" s="36">
        <f t="shared" si="79"/>
        <v>350157.89</v>
      </c>
      <c r="R188" s="36">
        <f t="shared" si="80"/>
        <v>7004.7099999999627</v>
      </c>
      <c r="S188" s="36">
        <f t="shared" si="81"/>
        <v>52471.3</v>
      </c>
      <c r="T188" s="36">
        <f t="shared" si="73"/>
        <v>10944.14</v>
      </c>
      <c r="U188" s="36">
        <f t="shared" si="82"/>
        <v>83337.58</v>
      </c>
      <c r="V188" s="36">
        <f t="shared" si="83"/>
        <v>1622.29</v>
      </c>
      <c r="W188" s="33">
        <f t="shared" si="84"/>
        <v>505537.91</v>
      </c>
      <c r="Y188" s="33"/>
      <c r="Z188" s="33"/>
    </row>
    <row r="189" spans="1:26" x14ac:dyDescent="0.3">
      <c r="A189" t="s">
        <v>187</v>
      </c>
      <c r="B189" t="s">
        <v>898</v>
      </c>
      <c r="C189" s="36">
        <v>932.02</v>
      </c>
      <c r="D189" s="51">
        <v>51.856000000000002</v>
      </c>
      <c r="E189" s="51">
        <v>5</v>
      </c>
      <c r="F189">
        <v>0</v>
      </c>
      <c r="G189" s="42">
        <v>1.04</v>
      </c>
      <c r="H189" s="42">
        <v>1.04</v>
      </c>
      <c r="I189" s="45">
        <v>67585</v>
      </c>
      <c r="J189" s="45">
        <v>68937</v>
      </c>
      <c r="K189" s="41">
        <f>VLOOKUP(A189,'3121% SY'!$A$3:$I$325,9,FALSE)</f>
        <v>0.30259999999999998</v>
      </c>
      <c r="L189" s="42">
        <f t="shared" si="76"/>
        <v>1.5129999999999999</v>
      </c>
      <c r="M189" s="43">
        <f t="shared" si="74"/>
        <v>53.369</v>
      </c>
      <c r="N189" s="44">
        <f t="shared" si="75"/>
        <v>17.46</v>
      </c>
      <c r="O189" s="39">
        <f t="shared" si="77"/>
        <v>17.46</v>
      </c>
      <c r="P189" s="46">
        <f t="shared" si="78"/>
        <v>61.654000000000003</v>
      </c>
      <c r="Q189" s="36">
        <f t="shared" si="79"/>
        <v>4333561.01</v>
      </c>
      <c r="R189" s="36">
        <f t="shared" si="80"/>
        <v>86690.459999999963</v>
      </c>
      <c r="S189" s="36">
        <f t="shared" si="81"/>
        <v>624409.52</v>
      </c>
      <c r="T189" s="36">
        <f t="shared" si="73"/>
        <v>130235.43999999994</v>
      </c>
      <c r="U189" s="36">
        <f t="shared" si="82"/>
        <v>1031387.52</v>
      </c>
      <c r="V189" s="36">
        <f t="shared" si="83"/>
        <v>20077.509999999998</v>
      </c>
      <c r="W189" s="33">
        <f t="shared" si="84"/>
        <v>6226361.459999999</v>
      </c>
      <c r="Y189" s="33"/>
      <c r="Z189" s="33"/>
    </row>
    <row r="190" spans="1:26" x14ac:dyDescent="0.3">
      <c r="A190" t="s">
        <v>188</v>
      </c>
      <c r="B190" t="s">
        <v>742</v>
      </c>
      <c r="C190" s="36">
        <v>6368.81</v>
      </c>
      <c r="D190" s="51">
        <v>407.01799999999997</v>
      </c>
      <c r="E190" s="51">
        <v>32.064</v>
      </c>
      <c r="F190">
        <v>0</v>
      </c>
      <c r="G190" s="42">
        <v>1.06</v>
      </c>
      <c r="H190" s="42">
        <v>1.06</v>
      </c>
      <c r="I190" s="45">
        <v>67585</v>
      </c>
      <c r="J190" s="45">
        <v>68937</v>
      </c>
      <c r="K190" s="41">
        <f>VLOOKUP(A190,'3121% SY'!$A$3:$I$325,9,FALSE)</f>
        <v>0.33169999999999999</v>
      </c>
      <c r="L190" s="42">
        <f t="shared" si="76"/>
        <v>10.635628799999999</v>
      </c>
      <c r="M190" s="43">
        <f t="shared" si="74"/>
        <v>417.65362879999998</v>
      </c>
      <c r="N190" s="44">
        <f t="shared" si="75"/>
        <v>15.25</v>
      </c>
      <c r="O190" s="39">
        <f t="shared" si="77"/>
        <v>17</v>
      </c>
      <c r="P190" s="46">
        <f t="shared" si="78"/>
        <v>432.70400000000001</v>
      </c>
      <c r="Q190" s="36">
        <f t="shared" si="79"/>
        <v>30998957.829999998</v>
      </c>
      <c r="R190" s="36">
        <f t="shared" si="80"/>
        <v>620116.76000000164</v>
      </c>
      <c r="S190" s="36">
        <f t="shared" si="81"/>
        <v>4382270.34</v>
      </c>
      <c r="T190" s="36">
        <f t="shared" si="73"/>
        <v>914026.62000000011</v>
      </c>
      <c r="U190" s="36">
        <f t="shared" si="82"/>
        <v>7377751.96</v>
      </c>
      <c r="V190" s="36">
        <f t="shared" si="83"/>
        <v>143619.04</v>
      </c>
      <c r="W190" s="33">
        <f t="shared" si="84"/>
        <v>44436742.549999997</v>
      </c>
      <c r="Y190" s="33"/>
      <c r="Z190" s="33"/>
    </row>
    <row r="191" spans="1:26" x14ac:dyDescent="0.3">
      <c r="A191" t="s">
        <v>189</v>
      </c>
      <c r="B191" t="s">
        <v>771</v>
      </c>
      <c r="C191" s="36">
        <v>7802.6400000000012</v>
      </c>
      <c r="D191" s="51">
        <v>452.786</v>
      </c>
      <c r="E191" s="51">
        <v>44.256</v>
      </c>
      <c r="F191">
        <v>0</v>
      </c>
      <c r="G191" s="42">
        <v>1.1200000000000001</v>
      </c>
      <c r="H191" s="42">
        <v>1.1200000000000001</v>
      </c>
      <c r="I191" s="45">
        <v>67585</v>
      </c>
      <c r="J191" s="45">
        <v>68937</v>
      </c>
      <c r="K191" s="41">
        <f>VLOOKUP(A191,'3121% SY'!$A$3:$I$325,9,FALSE)</f>
        <v>0.28090000000000004</v>
      </c>
      <c r="L191" s="42">
        <f t="shared" si="76"/>
        <v>12.431510400000002</v>
      </c>
      <c r="M191" s="43">
        <f t="shared" si="74"/>
        <v>465.21751039999998</v>
      </c>
      <c r="N191" s="44">
        <f t="shared" si="75"/>
        <v>16.77</v>
      </c>
      <c r="O191" s="39">
        <f t="shared" si="77"/>
        <v>17</v>
      </c>
      <c r="P191" s="46">
        <f t="shared" si="78"/>
        <v>530.12099999999998</v>
      </c>
      <c r="Q191" s="36">
        <f t="shared" si="79"/>
        <v>40127615.119999997</v>
      </c>
      <c r="R191" s="36">
        <f t="shared" si="80"/>
        <v>802730.42000000179</v>
      </c>
      <c r="S191" s="36">
        <f t="shared" si="81"/>
        <v>5368874.6399999997</v>
      </c>
      <c r="T191" s="36">
        <f t="shared" si="73"/>
        <v>1119806.4000000004</v>
      </c>
      <c r="U191" s="36">
        <f t="shared" si="82"/>
        <v>9550372.4000000004</v>
      </c>
      <c r="V191" s="36">
        <f t="shared" si="83"/>
        <v>185912.37</v>
      </c>
      <c r="W191" s="33">
        <f t="shared" si="84"/>
        <v>57155311.349999994</v>
      </c>
      <c r="Y191" s="33"/>
      <c r="Z191" s="33"/>
    </row>
    <row r="192" spans="1:26" x14ac:dyDescent="0.3">
      <c r="A192" t="s">
        <v>190</v>
      </c>
      <c r="B192" t="s">
        <v>815</v>
      </c>
      <c r="C192" s="36">
        <v>78.2</v>
      </c>
      <c r="D192" s="51">
        <v>4.4800000000000004</v>
      </c>
      <c r="E192" s="51">
        <v>0.3</v>
      </c>
      <c r="F192">
        <v>0</v>
      </c>
      <c r="G192" s="42">
        <v>1.06</v>
      </c>
      <c r="H192" s="42">
        <v>1.1000000000000001</v>
      </c>
      <c r="I192" s="45">
        <v>67585</v>
      </c>
      <c r="J192" s="45">
        <v>68937</v>
      </c>
      <c r="K192" s="41">
        <f>VLOOKUP(A192,'3121% SY'!$A$3:$I$325,9,FALSE)</f>
        <v>0.14119999999999999</v>
      </c>
      <c r="L192" s="42">
        <f t="shared" si="76"/>
        <v>4.2359999999999995E-2</v>
      </c>
      <c r="M192" s="43">
        <f t="shared" si="74"/>
        <v>4.5223600000000008</v>
      </c>
      <c r="N192" s="44">
        <f t="shared" si="75"/>
        <v>17.29</v>
      </c>
      <c r="O192" s="39">
        <f t="shared" si="77"/>
        <v>17.29</v>
      </c>
      <c r="P192" s="46">
        <f t="shared" si="78"/>
        <v>5.2240000000000002</v>
      </c>
      <c r="Q192" s="36">
        <f t="shared" si="79"/>
        <v>374247.88</v>
      </c>
      <c r="R192" s="36">
        <f t="shared" si="80"/>
        <v>21891.700000000012</v>
      </c>
      <c r="S192" s="36">
        <f t="shared" si="81"/>
        <v>52906.79</v>
      </c>
      <c r="T192" s="36">
        <f t="shared" si="73"/>
        <v>11034.970000000001</v>
      </c>
      <c r="U192" s="36">
        <f t="shared" si="82"/>
        <v>89071</v>
      </c>
      <c r="V192" s="36">
        <f t="shared" si="83"/>
        <v>5070.12</v>
      </c>
      <c r="W192" s="33">
        <f t="shared" si="84"/>
        <v>554222.46</v>
      </c>
      <c r="Y192" s="33"/>
      <c r="Z192" s="33"/>
    </row>
    <row r="193" spans="1:26" x14ac:dyDescent="0.3">
      <c r="A193" t="s">
        <v>191</v>
      </c>
      <c r="B193" t="s">
        <v>906</v>
      </c>
      <c r="C193" s="36">
        <v>1579.4299999999998</v>
      </c>
      <c r="D193" s="51">
        <v>90.046000000000006</v>
      </c>
      <c r="E193" s="51">
        <v>7.7919999999999998</v>
      </c>
      <c r="F193">
        <v>0</v>
      </c>
      <c r="G193" s="42">
        <v>1.06</v>
      </c>
      <c r="H193" s="42">
        <v>1.1000000000000001</v>
      </c>
      <c r="I193" s="45">
        <v>67585</v>
      </c>
      <c r="J193" s="45">
        <v>68937</v>
      </c>
      <c r="K193" s="41">
        <f>VLOOKUP(A193,'3121% SY'!$A$3:$I$325,9,FALSE)</f>
        <v>0.33399999999999996</v>
      </c>
      <c r="L193" s="42">
        <f t="shared" si="76"/>
        <v>2.6025279999999995</v>
      </c>
      <c r="M193" s="43">
        <f t="shared" si="74"/>
        <v>92.648527999999999</v>
      </c>
      <c r="N193" s="44">
        <f t="shared" si="75"/>
        <v>17.05</v>
      </c>
      <c r="O193" s="39">
        <f t="shared" si="77"/>
        <v>17.05</v>
      </c>
      <c r="P193" s="46">
        <f t="shared" si="78"/>
        <v>106.994</v>
      </c>
      <c r="Q193" s="36">
        <f t="shared" si="79"/>
        <v>7665060.8600000003</v>
      </c>
      <c r="R193" s="36">
        <f t="shared" si="80"/>
        <v>448369.05999999959</v>
      </c>
      <c r="S193" s="36">
        <f t="shared" si="81"/>
        <v>1083596.71</v>
      </c>
      <c r="T193" s="36">
        <f t="shared" si="73"/>
        <v>226009.85000000009</v>
      </c>
      <c r="U193" s="36">
        <f t="shared" si="82"/>
        <v>1824284.48</v>
      </c>
      <c r="V193" s="36">
        <f t="shared" si="83"/>
        <v>103842.27</v>
      </c>
      <c r="W193" s="33">
        <f t="shared" si="84"/>
        <v>11351163.229999999</v>
      </c>
      <c r="Y193" s="33"/>
      <c r="Z193" s="33"/>
    </row>
    <row r="194" spans="1:26" x14ac:dyDescent="0.3">
      <c r="A194" t="s">
        <v>192</v>
      </c>
      <c r="B194" t="s">
        <v>769</v>
      </c>
      <c r="C194" s="36">
        <v>2830.1099999999997</v>
      </c>
      <c r="D194" s="51">
        <v>170.04</v>
      </c>
      <c r="E194" s="51">
        <v>10.054</v>
      </c>
      <c r="F194">
        <v>0</v>
      </c>
      <c r="G194" s="42">
        <v>1.1200000000000001</v>
      </c>
      <c r="H194" s="42">
        <v>1.1200000000000001</v>
      </c>
      <c r="I194" s="45">
        <v>67585</v>
      </c>
      <c r="J194" s="45">
        <v>68937</v>
      </c>
      <c r="K194" s="41">
        <f>VLOOKUP(A194,'3121% SY'!$A$3:$I$325,9,FALSE)</f>
        <v>0.27739999999999998</v>
      </c>
      <c r="L194" s="42">
        <f t="shared" si="76"/>
        <v>2.7889795999999998</v>
      </c>
      <c r="M194" s="43">
        <f t="shared" si="74"/>
        <v>172.8289796</v>
      </c>
      <c r="N194" s="44">
        <f t="shared" si="75"/>
        <v>16.38</v>
      </c>
      <c r="O194" s="39">
        <f t="shared" si="77"/>
        <v>17</v>
      </c>
      <c r="P194" s="46">
        <f t="shared" si="78"/>
        <v>192.28100000000001</v>
      </c>
      <c r="Q194" s="36">
        <f t="shared" si="79"/>
        <v>14554748.75</v>
      </c>
      <c r="R194" s="36">
        <f t="shared" si="80"/>
        <v>291159.58000000007</v>
      </c>
      <c r="S194" s="36">
        <f t="shared" si="81"/>
        <v>1947352.75</v>
      </c>
      <c r="T194" s="36">
        <f t="shared" si="73"/>
        <v>406166.68999999994</v>
      </c>
      <c r="U194" s="36">
        <f t="shared" si="82"/>
        <v>3464030.2</v>
      </c>
      <c r="V194" s="36">
        <f t="shared" si="83"/>
        <v>67432.56</v>
      </c>
      <c r="W194" s="33">
        <f t="shared" si="84"/>
        <v>20730890.529999997</v>
      </c>
      <c r="Y194" s="33"/>
      <c r="Z194" s="33"/>
    </row>
    <row r="195" spans="1:26" x14ac:dyDescent="0.3">
      <c r="A195" t="s">
        <v>193</v>
      </c>
      <c r="B195" t="s">
        <v>828</v>
      </c>
      <c r="C195" s="36">
        <v>547.96</v>
      </c>
      <c r="D195" s="51">
        <v>34.161000000000001</v>
      </c>
      <c r="E195" s="51">
        <v>3.589</v>
      </c>
      <c r="F195">
        <v>0</v>
      </c>
      <c r="G195" s="42">
        <v>1.1200000000000001</v>
      </c>
      <c r="H195" s="42">
        <v>1.1600000000000001</v>
      </c>
      <c r="I195" s="45">
        <v>67585</v>
      </c>
      <c r="J195" s="45">
        <v>68937</v>
      </c>
      <c r="K195" s="41">
        <f>VLOOKUP(A195,'3121% SY'!$A$3:$I$325,9,FALSE)</f>
        <v>0.2722</v>
      </c>
      <c r="L195" s="42">
        <f t="shared" si="76"/>
        <v>0.97692579999999996</v>
      </c>
      <c r="M195" s="43">
        <f t="shared" si="74"/>
        <v>35.137925799999998</v>
      </c>
      <c r="N195" s="44">
        <f t="shared" si="75"/>
        <v>15.59</v>
      </c>
      <c r="O195" s="39">
        <f t="shared" si="77"/>
        <v>17</v>
      </c>
      <c r="P195" s="46">
        <f t="shared" si="78"/>
        <v>37.228999999999999</v>
      </c>
      <c r="Q195" s="36">
        <f t="shared" si="79"/>
        <v>2818056.6</v>
      </c>
      <c r="R195" s="36">
        <f t="shared" si="80"/>
        <v>159031.85999999987</v>
      </c>
      <c r="S195" s="36">
        <f t="shared" si="81"/>
        <v>377041.91</v>
      </c>
      <c r="T195" s="36">
        <f t="shared" si="73"/>
        <v>78641.050000000047</v>
      </c>
      <c r="U195" s="36">
        <f t="shared" si="82"/>
        <v>670697.47</v>
      </c>
      <c r="V195" s="36">
        <f t="shared" si="83"/>
        <v>36831.78</v>
      </c>
      <c r="W195" s="33">
        <f t="shared" si="84"/>
        <v>4140300.6699999995</v>
      </c>
      <c r="Y195" s="33"/>
      <c r="Z195" s="33"/>
    </row>
    <row r="196" spans="1:26" x14ac:dyDescent="0.3">
      <c r="A196" t="s">
        <v>194</v>
      </c>
      <c r="B196" t="s">
        <v>869</v>
      </c>
      <c r="C196" s="36">
        <v>720.61</v>
      </c>
      <c r="D196" s="51">
        <v>36.896000000000001</v>
      </c>
      <c r="E196" s="51">
        <v>3.79</v>
      </c>
      <c r="F196">
        <v>0</v>
      </c>
      <c r="G196" s="42">
        <v>1.06</v>
      </c>
      <c r="H196" s="42">
        <v>1.06</v>
      </c>
      <c r="I196" s="45">
        <v>67585</v>
      </c>
      <c r="J196" s="45">
        <v>68937</v>
      </c>
      <c r="K196" s="41">
        <f>VLOOKUP(A196,'3121% SY'!$A$3:$I$325,9,FALSE)</f>
        <v>0.26829999999999998</v>
      </c>
      <c r="L196" s="42">
        <f t="shared" si="76"/>
        <v>1.0168569999999999</v>
      </c>
      <c r="M196" s="43">
        <f t="shared" si="74"/>
        <v>37.912857000000002</v>
      </c>
      <c r="N196" s="44">
        <f t="shared" si="75"/>
        <v>19.010000000000002</v>
      </c>
      <c r="O196" s="39">
        <f t="shared" si="77"/>
        <v>19.010000000000002</v>
      </c>
      <c r="P196" s="46">
        <f t="shared" si="78"/>
        <v>43.781999999999996</v>
      </c>
      <c r="Q196" s="36">
        <f t="shared" si="79"/>
        <v>3136546.86</v>
      </c>
      <c r="R196" s="36">
        <f t="shared" si="80"/>
        <v>62744.860000000335</v>
      </c>
      <c r="S196" s="36">
        <f t="shared" si="81"/>
        <v>443408.33</v>
      </c>
      <c r="T196" s="36">
        <f t="shared" ref="T196:T258" si="85">ROUND($P196*1000*12*1.02,2)-S196</f>
        <v>92483.350000000035</v>
      </c>
      <c r="U196" s="36">
        <f t="shared" si="82"/>
        <v>746498.15</v>
      </c>
      <c r="V196" s="36">
        <f t="shared" si="83"/>
        <v>14531.71</v>
      </c>
      <c r="W196" s="33">
        <f t="shared" si="84"/>
        <v>4496213.2600000007</v>
      </c>
      <c r="Y196" s="33"/>
      <c r="Z196" s="33"/>
    </row>
    <row r="197" spans="1:26" x14ac:dyDescent="0.3">
      <c r="A197" t="s">
        <v>195</v>
      </c>
      <c r="B197" t="s">
        <v>634</v>
      </c>
      <c r="C197" s="36">
        <v>4258.93</v>
      </c>
      <c r="D197" s="51">
        <v>218.648</v>
      </c>
      <c r="E197" s="51">
        <v>22.378</v>
      </c>
      <c r="F197">
        <v>0</v>
      </c>
      <c r="G197" s="42">
        <v>1.06</v>
      </c>
      <c r="H197" s="42">
        <v>1.06</v>
      </c>
      <c r="I197" s="45">
        <v>67585</v>
      </c>
      <c r="J197" s="45">
        <v>68937</v>
      </c>
      <c r="K197" s="41">
        <f>VLOOKUP(A197,'3121% SY'!$A$3:$I$325,9,FALSE)</f>
        <v>0.36880000000000002</v>
      </c>
      <c r="L197" s="42">
        <f t="shared" si="76"/>
        <v>8.2530064000000003</v>
      </c>
      <c r="M197" s="43">
        <f t="shared" si="74"/>
        <v>226.9010064</v>
      </c>
      <c r="N197" s="44">
        <f t="shared" si="75"/>
        <v>18.77</v>
      </c>
      <c r="O197" s="39">
        <f t="shared" si="77"/>
        <v>18.77</v>
      </c>
      <c r="P197" s="46">
        <f t="shared" si="78"/>
        <v>262.07100000000003</v>
      </c>
      <c r="Q197" s="36">
        <f t="shared" si="79"/>
        <v>18774792.649999999</v>
      </c>
      <c r="R197" s="36">
        <f t="shared" si="80"/>
        <v>375579.19000000134</v>
      </c>
      <c r="S197" s="36">
        <f t="shared" si="81"/>
        <v>2654160.7400000002</v>
      </c>
      <c r="T197" s="36">
        <f t="shared" si="85"/>
        <v>553588.29999999981</v>
      </c>
      <c r="U197" s="36">
        <f t="shared" si="82"/>
        <v>4468400.6500000004</v>
      </c>
      <c r="V197" s="36">
        <f t="shared" si="83"/>
        <v>86984.14</v>
      </c>
      <c r="W197" s="33">
        <f t="shared" si="84"/>
        <v>26913505.670000002</v>
      </c>
      <c r="Y197" s="33"/>
      <c r="Z197" s="33"/>
    </row>
    <row r="198" spans="1:26" x14ac:dyDescent="0.3">
      <c r="A198" t="s">
        <v>196</v>
      </c>
      <c r="B198" t="s">
        <v>735</v>
      </c>
      <c r="C198" s="36">
        <v>2370.9700000000003</v>
      </c>
      <c r="D198" s="51">
        <v>158.58600000000001</v>
      </c>
      <c r="E198" s="51">
        <v>11.691000000000001</v>
      </c>
      <c r="F198">
        <v>0</v>
      </c>
      <c r="G198" s="42">
        <v>1.1200000000000001</v>
      </c>
      <c r="H198" s="42">
        <v>1.1600000000000001</v>
      </c>
      <c r="I198" s="45">
        <v>67585</v>
      </c>
      <c r="J198" s="45">
        <v>68937</v>
      </c>
      <c r="K198" s="41">
        <f>VLOOKUP(A198,'3121% SY'!$A$3:$I$325,9,FALSE)</f>
        <v>0.24770000000000003</v>
      </c>
      <c r="L198" s="42">
        <f t="shared" si="76"/>
        <v>2.8958607000000005</v>
      </c>
      <c r="M198" s="43">
        <f t="shared" ref="M198:M261" si="86">SUM(L198,D198,F198)</f>
        <v>161.48186070000003</v>
      </c>
      <c r="N198" s="44">
        <f t="shared" ref="N198:N261" si="87">IFERROR(ROUND(C198/M198,2),0)</f>
        <v>14.68</v>
      </c>
      <c r="O198" s="39">
        <f t="shared" si="77"/>
        <v>17</v>
      </c>
      <c r="P198" s="46">
        <f t="shared" si="78"/>
        <v>161.08600000000001</v>
      </c>
      <c r="Q198" s="36">
        <f t="shared" si="79"/>
        <v>12193436.99</v>
      </c>
      <c r="R198" s="36">
        <f t="shared" si="80"/>
        <v>688114.28999999911</v>
      </c>
      <c r="S198" s="36">
        <f t="shared" si="81"/>
        <v>1631421.02</v>
      </c>
      <c r="T198" s="36">
        <f t="shared" si="85"/>
        <v>340271.61999999988</v>
      </c>
      <c r="U198" s="36">
        <f t="shared" si="82"/>
        <v>2902038</v>
      </c>
      <c r="V198" s="36">
        <f t="shared" si="83"/>
        <v>159367.26999999999</v>
      </c>
      <c r="W198" s="33">
        <f t="shared" si="84"/>
        <v>17914649.189999998</v>
      </c>
      <c r="Y198" s="33"/>
      <c r="Z198" s="33"/>
    </row>
    <row r="199" spans="1:26" x14ac:dyDescent="0.3">
      <c r="A199" t="s">
        <v>197</v>
      </c>
      <c r="B199" t="s">
        <v>664</v>
      </c>
      <c r="C199" s="36">
        <v>2186.65</v>
      </c>
      <c r="D199" s="51">
        <v>122.129</v>
      </c>
      <c r="E199" s="51">
        <v>11.009</v>
      </c>
      <c r="F199">
        <v>0</v>
      </c>
      <c r="G199" s="42">
        <v>1.06</v>
      </c>
      <c r="H199" s="42">
        <v>1.06</v>
      </c>
      <c r="I199" s="45">
        <v>67585</v>
      </c>
      <c r="J199" s="45">
        <v>68937</v>
      </c>
      <c r="K199" s="41">
        <f>VLOOKUP(A199,'3121% SY'!$A$3:$I$325,9,FALSE)</f>
        <v>0.31999999999999995</v>
      </c>
      <c r="L199" s="42">
        <f t="shared" ref="L199:L262" si="88">K199*E199</f>
        <v>3.5228799999999998</v>
      </c>
      <c r="M199" s="43">
        <f t="shared" si="86"/>
        <v>125.65188000000001</v>
      </c>
      <c r="N199" s="44">
        <f t="shared" si="87"/>
        <v>17.399999999999999</v>
      </c>
      <c r="O199" s="39">
        <f t="shared" ref="O199:O262" si="89">IF(N199&gt;$O$2,IF(N199&gt;25.23,25.23,N199),$O$2)</f>
        <v>17.399999999999999</v>
      </c>
      <c r="P199" s="46">
        <f t="shared" si="78"/>
        <v>145.148</v>
      </c>
      <c r="Q199" s="36">
        <f t="shared" si="79"/>
        <v>10398417.23</v>
      </c>
      <c r="R199" s="36">
        <f t="shared" si="80"/>
        <v>208014.50999999978</v>
      </c>
      <c r="S199" s="36">
        <f t="shared" si="81"/>
        <v>1470006.69</v>
      </c>
      <c r="T199" s="36">
        <f t="shared" si="85"/>
        <v>306604.83000000007</v>
      </c>
      <c r="U199" s="36">
        <f t="shared" si="82"/>
        <v>2474823.2999999998</v>
      </c>
      <c r="V199" s="36">
        <f t="shared" si="83"/>
        <v>48176.160000000003</v>
      </c>
      <c r="W199" s="33">
        <f t="shared" si="84"/>
        <v>14906042.719999999</v>
      </c>
      <c r="Y199" s="33"/>
      <c r="Z199" s="33"/>
    </row>
    <row r="200" spans="1:26" x14ac:dyDescent="0.3">
      <c r="A200" t="s">
        <v>198</v>
      </c>
      <c r="B200" t="s">
        <v>619</v>
      </c>
      <c r="C200" s="36">
        <v>5837.5399999999991</v>
      </c>
      <c r="D200" s="51">
        <v>372.89400000000001</v>
      </c>
      <c r="E200" s="51">
        <v>34.529000000000003</v>
      </c>
      <c r="F200">
        <v>0</v>
      </c>
      <c r="G200" s="42">
        <v>1</v>
      </c>
      <c r="H200" s="42">
        <v>1</v>
      </c>
      <c r="I200" s="45">
        <v>67585</v>
      </c>
      <c r="J200" s="45">
        <v>68937</v>
      </c>
      <c r="K200" s="41">
        <f>VLOOKUP(A200,'3121% SY'!$A$3:$I$325,9,FALSE)</f>
        <v>0.33479999999999999</v>
      </c>
      <c r="L200" s="42">
        <f t="shared" si="88"/>
        <v>11.560309200000001</v>
      </c>
      <c r="M200" s="43">
        <f t="shared" si="86"/>
        <v>384.45430920000001</v>
      </c>
      <c r="N200" s="44">
        <f t="shared" si="87"/>
        <v>15.18</v>
      </c>
      <c r="O200" s="39">
        <f t="shared" si="89"/>
        <v>17</v>
      </c>
      <c r="P200" s="46">
        <f t="shared" ref="P200:P263" si="90">ROUND($C200/$O200*1.155,3)</f>
        <v>396.60899999999998</v>
      </c>
      <c r="Q200" s="36">
        <f t="shared" ref="Q200:Q263" si="91">ROUND($P200*I200*G200,2)</f>
        <v>26804819.27</v>
      </c>
      <c r="R200" s="36">
        <f t="shared" ref="R200:R263" si="92">ROUND($P200*J200*H200,2)-Q200</f>
        <v>536215.3599999994</v>
      </c>
      <c r="S200" s="36">
        <f t="shared" ref="S200:S263" si="93">ROUND($P200*10127.64,2)</f>
        <v>4016713.17</v>
      </c>
      <c r="T200" s="36">
        <f t="shared" si="85"/>
        <v>837780.99000000022</v>
      </c>
      <c r="U200" s="36">
        <f t="shared" ref="U200:U263" si="94">ROUND(Q200*0.238,2)</f>
        <v>6379546.9900000002</v>
      </c>
      <c r="V200" s="36">
        <f t="shared" ref="V200:V263" si="95">ROUND(R200*0.2316,2)</f>
        <v>124187.48</v>
      </c>
      <c r="W200" s="33">
        <f t="shared" ref="W200:W263" si="96">SUM(Q200:V200)</f>
        <v>38699263.259999998</v>
      </c>
      <c r="Y200" s="33"/>
      <c r="Z200" s="33"/>
    </row>
    <row r="201" spans="1:26" x14ac:dyDescent="0.3">
      <c r="A201" t="s">
        <v>199</v>
      </c>
      <c r="B201" t="s">
        <v>651</v>
      </c>
      <c r="C201" s="36">
        <v>572.20000000000005</v>
      </c>
      <c r="D201" s="51">
        <v>29.43</v>
      </c>
      <c r="E201" s="51">
        <v>3.0390000000000001</v>
      </c>
      <c r="F201">
        <v>0</v>
      </c>
      <c r="G201" s="42">
        <v>1</v>
      </c>
      <c r="H201" s="42">
        <v>1</v>
      </c>
      <c r="I201" s="45">
        <v>67585</v>
      </c>
      <c r="J201" s="45">
        <v>68937</v>
      </c>
      <c r="K201" s="41">
        <f>VLOOKUP(A201,'3121% SY'!$A$3:$I$325,9,FALSE)</f>
        <v>0.25670000000000004</v>
      </c>
      <c r="L201" s="42">
        <f t="shared" si="88"/>
        <v>0.78011130000000017</v>
      </c>
      <c r="M201" s="43">
        <f t="shared" si="86"/>
        <v>30.210111300000001</v>
      </c>
      <c r="N201" s="44">
        <f t="shared" si="87"/>
        <v>18.940000000000001</v>
      </c>
      <c r="O201" s="39">
        <f t="shared" si="89"/>
        <v>18.940000000000001</v>
      </c>
      <c r="P201" s="46">
        <f t="shared" si="90"/>
        <v>34.893999999999998</v>
      </c>
      <c r="Q201" s="36">
        <f t="shared" si="91"/>
        <v>2358310.9900000002</v>
      </c>
      <c r="R201" s="36">
        <f t="shared" si="92"/>
        <v>47176.689999999944</v>
      </c>
      <c r="S201" s="36">
        <f t="shared" si="93"/>
        <v>353393.87</v>
      </c>
      <c r="T201" s="36">
        <f t="shared" si="85"/>
        <v>73708.69</v>
      </c>
      <c r="U201" s="36">
        <f t="shared" si="94"/>
        <v>561278.02</v>
      </c>
      <c r="V201" s="36">
        <f t="shared" si="95"/>
        <v>10926.12</v>
      </c>
      <c r="W201" s="33">
        <f t="shared" si="96"/>
        <v>3404794.3800000004</v>
      </c>
      <c r="Y201" s="33"/>
      <c r="Z201" s="33"/>
    </row>
    <row r="202" spans="1:26" x14ac:dyDescent="0.3">
      <c r="A202" t="s">
        <v>200</v>
      </c>
      <c r="B202" t="s">
        <v>911</v>
      </c>
      <c r="C202" s="36">
        <v>1286.5200000000002</v>
      </c>
      <c r="D202" s="51">
        <v>69.355000000000004</v>
      </c>
      <c r="E202" s="51">
        <v>6</v>
      </c>
      <c r="F202">
        <v>0</v>
      </c>
      <c r="G202" s="42">
        <v>1.06</v>
      </c>
      <c r="H202" s="42">
        <v>1.06</v>
      </c>
      <c r="I202" s="45">
        <v>67585</v>
      </c>
      <c r="J202" s="45">
        <v>68937</v>
      </c>
      <c r="K202" s="41">
        <f>VLOOKUP(A202,'3121% SY'!$A$3:$I$325,9,FALSE)</f>
        <v>0.26200000000000001</v>
      </c>
      <c r="L202" s="42">
        <f t="shared" si="88"/>
        <v>1.5720000000000001</v>
      </c>
      <c r="M202" s="43">
        <f t="shared" si="86"/>
        <v>70.927000000000007</v>
      </c>
      <c r="N202" s="44">
        <f t="shared" si="87"/>
        <v>18.14</v>
      </c>
      <c r="O202" s="39">
        <f t="shared" si="89"/>
        <v>18.14</v>
      </c>
      <c r="P202" s="46">
        <f t="shared" si="90"/>
        <v>81.915000000000006</v>
      </c>
      <c r="Q202" s="36">
        <f t="shared" si="91"/>
        <v>5868398.79</v>
      </c>
      <c r="R202" s="36">
        <f t="shared" si="92"/>
        <v>117394.03000000026</v>
      </c>
      <c r="S202" s="36">
        <f t="shared" si="93"/>
        <v>829605.63</v>
      </c>
      <c r="T202" s="36">
        <f t="shared" si="85"/>
        <v>173033.96999999997</v>
      </c>
      <c r="U202" s="36">
        <f t="shared" si="94"/>
        <v>1396678.91</v>
      </c>
      <c r="V202" s="36">
        <f t="shared" si="95"/>
        <v>27188.46</v>
      </c>
      <c r="W202" s="33">
        <f t="shared" si="96"/>
        <v>8412299.790000001</v>
      </c>
      <c r="Y202" s="33"/>
      <c r="Z202" s="33"/>
    </row>
    <row r="203" spans="1:26" x14ac:dyDescent="0.3">
      <c r="A203" t="s">
        <v>201</v>
      </c>
      <c r="B203" t="s">
        <v>662</v>
      </c>
      <c r="C203" s="36">
        <v>1083.6000000000001</v>
      </c>
      <c r="D203" s="51">
        <v>60.820999999999998</v>
      </c>
      <c r="E203" s="51">
        <v>3.92</v>
      </c>
      <c r="F203">
        <v>0</v>
      </c>
      <c r="G203" s="42">
        <v>1.1200000000000001</v>
      </c>
      <c r="H203" s="42">
        <v>1.1200000000000001</v>
      </c>
      <c r="I203" s="45">
        <v>67585</v>
      </c>
      <c r="J203" s="45">
        <v>68937</v>
      </c>
      <c r="K203" s="41">
        <f>VLOOKUP(A203,'3121% SY'!$A$3:$I$325,9,FALSE)</f>
        <v>0.33279999999999998</v>
      </c>
      <c r="L203" s="42">
        <f t="shared" si="88"/>
        <v>1.304576</v>
      </c>
      <c r="M203" s="43">
        <f t="shared" si="86"/>
        <v>62.125575999999995</v>
      </c>
      <c r="N203" s="44">
        <f t="shared" si="87"/>
        <v>17.440000000000001</v>
      </c>
      <c r="O203" s="39">
        <f t="shared" si="89"/>
        <v>17.440000000000001</v>
      </c>
      <c r="P203" s="46">
        <f t="shared" si="90"/>
        <v>71.763999999999996</v>
      </c>
      <c r="Q203" s="36">
        <f t="shared" si="91"/>
        <v>5432190.3300000001</v>
      </c>
      <c r="R203" s="36">
        <f t="shared" si="92"/>
        <v>108667.91999999993</v>
      </c>
      <c r="S203" s="36">
        <f t="shared" si="93"/>
        <v>726799.96</v>
      </c>
      <c r="T203" s="36">
        <f t="shared" si="85"/>
        <v>151591.40000000002</v>
      </c>
      <c r="U203" s="36">
        <f t="shared" si="94"/>
        <v>1292861.3</v>
      </c>
      <c r="V203" s="36">
        <f t="shared" si="95"/>
        <v>25167.49</v>
      </c>
      <c r="W203" s="33">
        <f t="shared" si="96"/>
        <v>7737278.4000000004</v>
      </c>
      <c r="Y203" s="33"/>
      <c r="Z203" s="33"/>
    </row>
    <row r="204" spans="1:26" x14ac:dyDescent="0.3">
      <c r="A204" t="s">
        <v>952</v>
      </c>
      <c r="B204" t="s">
        <v>955</v>
      </c>
      <c r="C204" s="36">
        <v>172.2</v>
      </c>
      <c r="D204" s="51">
        <v>7.2240000000000002</v>
      </c>
      <c r="E204" s="51">
        <v>0</v>
      </c>
      <c r="F204">
        <v>0</v>
      </c>
      <c r="G204" s="42">
        <v>1.06</v>
      </c>
      <c r="H204" s="42">
        <v>1.06</v>
      </c>
      <c r="I204" s="45">
        <v>67585</v>
      </c>
      <c r="J204" s="45">
        <v>68937</v>
      </c>
      <c r="K204" s="41">
        <f>VLOOKUP(A204,'3121% SY'!$A$3:$I$325,9,FALSE)</f>
        <v>0</v>
      </c>
      <c r="L204" s="42">
        <f t="shared" si="88"/>
        <v>0</v>
      </c>
      <c r="M204" s="43">
        <f t="shared" si="86"/>
        <v>7.2240000000000002</v>
      </c>
      <c r="N204" s="44">
        <f t="shared" si="87"/>
        <v>23.84</v>
      </c>
      <c r="O204" s="39">
        <f t="shared" si="89"/>
        <v>23.84</v>
      </c>
      <c r="P204" s="46">
        <f t="shared" si="90"/>
        <v>8.343</v>
      </c>
      <c r="Q204" s="36">
        <f t="shared" si="91"/>
        <v>597693.35</v>
      </c>
      <c r="R204" s="36">
        <f t="shared" si="92"/>
        <v>11956.520000000019</v>
      </c>
      <c r="S204" s="36">
        <f t="shared" si="93"/>
        <v>84494.9</v>
      </c>
      <c r="T204" s="36">
        <f t="shared" si="85"/>
        <v>17623.420000000013</v>
      </c>
      <c r="U204" s="36">
        <f t="shared" si="94"/>
        <v>142251.01999999999</v>
      </c>
      <c r="V204" s="36">
        <f t="shared" si="95"/>
        <v>2769.13</v>
      </c>
      <c r="W204" s="33">
        <f t="shared" si="96"/>
        <v>856788.34000000008</v>
      </c>
      <c r="Y204" s="33"/>
      <c r="Z204" s="33"/>
    </row>
    <row r="205" spans="1:26" x14ac:dyDescent="0.3">
      <c r="A205" t="s">
        <v>1015</v>
      </c>
      <c r="B205" t="s">
        <v>1016</v>
      </c>
      <c r="C205" s="60">
        <v>269.40000000000003</v>
      </c>
      <c r="D205" s="51">
        <v>15.5</v>
      </c>
      <c r="E205" s="51">
        <v>0</v>
      </c>
      <c r="F205">
        <v>0</v>
      </c>
      <c r="G205" s="42">
        <v>1.1200000000000001</v>
      </c>
      <c r="H205" s="42">
        <v>1.1200000000000001</v>
      </c>
      <c r="I205" s="45">
        <v>67585</v>
      </c>
      <c r="J205" s="45">
        <v>68937</v>
      </c>
      <c r="K205" s="41">
        <f>VLOOKUP(A205,'3121% SY'!$A$3:$I$325,9,FALSE)</f>
        <v>0</v>
      </c>
      <c r="L205" s="42">
        <f t="shared" ref="L205" si="97">K205*E205</f>
        <v>0</v>
      </c>
      <c r="M205" s="43">
        <f t="shared" ref="M205" si="98">SUM(L205,D205,F205)</f>
        <v>15.5</v>
      </c>
      <c r="N205" s="44">
        <f t="shared" ref="N205" si="99">IFERROR(ROUND(C205/M205,2),0)</f>
        <v>17.38</v>
      </c>
      <c r="O205" s="39">
        <f t="shared" ref="O205" si="100">IF(N205&gt;$O$2,IF(N205&gt;25.23,25.23,N205),$O$2)</f>
        <v>17.38</v>
      </c>
      <c r="P205" s="46">
        <f t="shared" si="90"/>
        <v>17.902999999999999</v>
      </c>
      <c r="Q205" s="36">
        <f t="shared" ref="Q205" si="101">ROUND($P205*I205*G205,2)</f>
        <v>1355171.17</v>
      </c>
      <c r="R205" s="36">
        <f t="shared" ref="R205" si="102">ROUND($P205*J205*H205,2)-Q205</f>
        <v>27109.430000000168</v>
      </c>
      <c r="S205" s="36">
        <f t="shared" si="93"/>
        <v>181315.14</v>
      </c>
      <c r="T205" s="36">
        <f t="shared" ref="T205" si="103">ROUND($P205*1000*12*1.02,2)-S205</f>
        <v>37817.579999999987</v>
      </c>
      <c r="U205" s="36">
        <f t="shared" ref="U205" si="104">ROUND(Q205*0.238,2)</f>
        <v>322530.74</v>
      </c>
      <c r="V205" s="36">
        <f t="shared" ref="V205" si="105">ROUND(R205*0.2316,2)</f>
        <v>6278.54</v>
      </c>
      <c r="W205" s="33">
        <f t="shared" ref="W205" si="106">SUM(Q205:V205)</f>
        <v>1930222.6000000003</v>
      </c>
      <c r="Y205" s="33"/>
      <c r="Z205" s="33"/>
    </row>
    <row r="206" spans="1:26" x14ac:dyDescent="0.3">
      <c r="A206" t="s">
        <v>942</v>
      </c>
      <c r="B206" t="s">
        <v>943</v>
      </c>
      <c r="C206" s="36">
        <v>0</v>
      </c>
      <c r="D206" s="51">
        <v>0</v>
      </c>
      <c r="E206" s="51">
        <v>0</v>
      </c>
      <c r="F206">
        <v>0</v>
      </c>
      <c r="G206" s="42">
        <v>1.1200000000000001</v>
      </c>
      <c r="H206" s="42">
        <v>1.1200000000000001</v>
      </c>
      <c r="I206" s="45">
        <v>67585</v>
      </c>
      <c r="J206" s="45">
        <v>68937</v>
      </c>
      <c r="K206" s="41">
        <f>VLOOKUP(A206,'3121% SY'!$A$3:$I$325,9,FALSE)</f>
        <v>0.2107</v>
      </c>
      <c r="L206" s="42">
        <f t="shared" si="88"/>
        <v>0</v>
      </c>
      <c r="M206" s="43">
        <f t="shared" si="86"/>
        <v>0</v>
      </c>
      <c r="N206" s="44">
        <f t="shared" si="87"/>
        <v>0</v>
      </c>
      <c r="O206" s="39">
        <f t="shared" si="89"/>
        <v>17</v>
      </c>
      <c r="P206" s="46">
        <f t="shared" si="90"/>
        <v>0</v>
      </c>
      <c r="Q206" s="36">
        <f t="shared" si="91"/>
        <v>0</v>
      </c>
      <c r="R206" s="36">
        <f t="shared" si="92"/>
        <v>0</v>
      </c>
      <c r="S206" s="36">
        <f t="shared" si="93"/>
        <v>0</v>
      </c>
      <c r="T206" s="36">
        <f t="shared" si="85"/>
        <v>0</v>
      </c>
      <c r="U206" s="36">
        <f t="shared" si="94"/>
        <v>0</v>
      </c>
      <c r="V206" s="36">
        <f t="shared" si="95"/>
        <v>0</v>
      </c>
      <c r="W206" s="33">
        <f t="shared" si="96"/>
        <v>0</v>
      </c>
      <c r="Y206" s="33"/>
      <c r="Z206" s="33"/>
    </row>
    <row r="207" spans="1:26" x14ac:dyDescent="0.3">
      <c r="A207" t="s">
        <v>202</v>
      </c>
      <c r="B207" t="s">
        <v>882</v>
      </c>
      <c r="C207" s="36">
        <v>5.8</v>
      </c>
      <c r="D207" s="51">
        <v>1</v>
      </c>
      <c r="E207" s="51">
        <v>0</v>
      </c>
      <c r="F207">
        <v>0</v>
      </c>
      <c r="G207" s="42">
        <v>1.1200000000000001</v>
      </c>
      <c r="H207" s="42">
        <v>1.1200000000000001</v>
      </c>
      <c r="I207" s="45">
        <v>67585</v>
      </c>
      <c r="J207" s="45">
        <v>68937</v>
      </c>
      <c r="K207" s="41">
        <f>VLOOKUP(A207,'3121% SY'!$A$3:$I$325,9,FALSE)</f>
        <v>0</v>
      </c>
      <c r="L207" s="42">
        <f t="shared" si="88"/>
        <v>0</v>
      </c>
      <c r="M207" s="43">
        <f t="shared" si="86"/>
        <v>1</v>
      </c>
      <c r="N207" s="44">
        <f t="shared" si="87"/>
        <v>5.8</v>
      </c>
      <c r="O207" s="39">
        <f t="shared" si="89"/>
        <v>17</v>
      </c>
      <c r="P207" s="46">
        <f t="shared" si="90"/>
        <v>0.39400000000000002</v>
      </c>
      <c r="Q207" s="36">
        <f t="shared" si="91"/>
        <v>29823.91</v>
      </c>
      <c r="R207" s="36">
        <f t="shared" si="92"/>
        <v>596.61000000000058</v>
      </c>
      <c r="S207" s="36">
        <f t="shared" si="93"/>
        <v>3990.29</v>
      </c>
      <c r="T207" s="36">
        <f t="shared" si="85"/>
        <v>832.27000000000044</v>
      </c>
      <c r="U207" s="36">
        <f t="shared" si="94"/>
        <v>7098.09</v>
      </c>
      <c r="V207" s="36">
        <f t="shared" si="95"/>
        <v>138.16999999999999</v>
      </c>
      <c r="W207" s="33">
        <f t="shared" si="96"/>
        <v>42479.34</v>
      </c>
      <c r="Y207" s="33"/>
      <c r="Z207" s="33"/>
    </row>
    <row r="208" spans="1:26" x14ac:dyDescent="0.3">
      <c r="A208" t="s">
        <v>203</v>
      </c>
      <c r="B208" t="s">
        <v>866</v>
      </c>
      <c r="C208" s="36">
        <v>109.64999999999999</v>
      </c>
      <c r="D208" s="51">
        <v>6.1050000000000004</v>
      </c>
      <c r="E208" s="51">
        <v>0.5</v>
      </c>
      <c r="F208">
        <v>0</v>
      </c>
      <c r="G208" s="42">
        <v>1.1200000000000001</v>
      </c>
      <c r="H208" s="42">
        <v>1.1200000000000001</v>
      </c>
      <c r="I208" s="45">
        <v>67585</v>
      </c>
      <c r="J208" s="45">
        <v>68937</v>
      </c>
      <c r="K208" s="41">
        <f>VLOOKUP(A208,'3121% SY'!$A$3:$I$325,9,FALSE)</f>
        <v>0.15910000000000002</v>
      </c>
      <c r="L208" s="42">
        <f t="shared" si="88"/>
        <v>7.955000000000001E-2</v>
      </c>
      <c r="M208" s="43">
        <f t="shared" si="86"/>
        <v>6.1845500000000007</v>
      </c>
      <c r="N208" s="44">
        <f t="shared" si="87"/>
        <v>17.73</v>
      </c>
      <c r="O208" s="39">
        <f t="shared" si="89"/>
        <v>17.73</v>
      </c>
      <c r="P208" s="46">
        <f t="shared" si="90"/>
        <v>7.1429999999999998</v>
      </c>
      <c r="Q208" s="36">
        <f t="shared" si="91"/>
        <v>540690.81000000006</v>
      </c>
      <c r="R208" s="36">
        <f t="shared" si="92"/>
        <v>10816.219999999972</v>
      </c>
      <c r="S208" s="36">
        <f t="shared" si="93"/>
        <v>72341.73</v>
      </c>
      <c r="T208" s="36">
        <f t="shared" si="85"/>
        <v>15088.590000000011</v>
      </c>
      <c r="U208" s="36">
        <f t="shared" si="94"/>
        <v>128684.41</v>
      </c>
      <c r="V208" s="36">
        <f t="shared" si="95"/>
        <v>2505.04</v>
      </c>
      <c r="W208" s="33">
        <f t="shared" si="96"/>
        <v>770126.8</v>
      </c>
      <c r="Y208" s="33"/>
      <c r="Z208" s="33"/>
    </row>
    <row r="209" spans="1:26" x14ac:dyDescent="0.3">
      <c r="A209" t="s">
        <v>204</v>
      </c>
      <c r="B209" t="s">
        <v>686</v>
      </c>
      <c r="C209" s="36">
        <v>63.199999999999996</v>
      </c>
      <c r="D209" s="51">
        <v>4.0910000000000002</v>
      </c>
      <c r="E209" s="51">
        <v>0</v>
      </c>
      <c r="F209">
        <v>0</v>
      </c>
      <c r="G209" s="42">
        <v>1.1200000000000001</v>
      </c>
      <c r="H209" s="42">
        <v>1.1200000000000001</v>
      </c>
      <c r="I209" s="45">
        <v>67585</v>
      </c>
      <c r="J209" s="45">
        <v>68937</v>
      </c>
      <c r="K209" s="41">
        <f>VLOOKUP(A209,'3121% SY'!$A$3:$I$325,9,FALSE)</f>
        <v>0.11170000000000002</v>
      </c>
      <c r="L209" s="42">
        <f t="shared" si="88"/>
        <v>0</v>
      </c>
      <c r="M209" s="43">
        <f t="shared" si="86"/>
        <v>4.0910000000000002</v>
      </c>
      <c r="N209" s="44">
        <f t="shared" si="87"/>
        <v>15.45</v>
      </c>
      <c r="O209" s="39">
        <f t="shared" si="89"/>
        <v>17</v>
      </c>
      <c r="P209" s="46">
        <f t="shared" si="90"/>
        <v>4.2939999999999996</v>
      </c>
      <c r="Q209" s="36">
        <f t="shared" si="91"/>
        <v>325035.19</v>
      </c>
      <c r="R209" s="36">
        <f t="shared" si="92"/>
        <v>6502.1500000000233</v>
      </c>
      <c r="S209" s="36">
        <f t="shared" si="93"/>
        <v>43488.09</v>
      </c>
      <c r="T209" s="36">
        <f t="shared" si="85"/>
        <v>9070.4700000000012</v>
      </c>
      <c r="U209" s="36">
        <f t="shared" si="94"/>
        <v>77358.38</v>
      </c>
      <c r="V209" s="36">
        <f t="shared" si="95"/>
        <v>1505.9</v>
      </c>
      <c r="W209" s="33">
        <f t="shared" si="96"/>
        <v>462960.18000000005</v>
      </c>
      <c r="Y209" s="33"/>
      <c r="Z209" s="33"/>
    </row>
    <row r="210" spans="1:26" x14ac:dyDescent="0.3">
      <c r="A210" t="s">
        <v>205</v>
      </c>
      <c r="B210" t="s">
        <v>880</v>
      </c>
      <c r="C210" s="36">
        <v>198.74</v>
      </c>
      <c r="D210" s="51">
        <v>12.579000000000001</v>
      </c>
      <c r="E210" s="51">
        <v>1.3320000000000001</v>
      </c>
      <c r="F210">
        <v>0</v>
      </c>
      <c r="G210" s="42">
        <v>1.1200000000000001</v>
      </c>
      <c r="H210" s="42">
        <v>1.1200000000000001</v>
      </c>
      <c r="I210" s="45">
        <v>67585</v>
      </c>
      <c r="J210" s="45">
        <v>68937</v>
      </c>
      <c r="K210" s="41">
        <f>VLOOKUP(A210,'3121% SY'!$A$3:$I$325,9,FALSE)</f>
        <v>0.17400000000000004</v>
      </c>
      <c r="L210" s="42">
        <f t="shared" si="88"/>
        <v>0.23176800000000006</v>
      </c>
      <c r="M210" s="43">
        <f t="shared" si="86"/>
        <v>12.810768000000001</v>
      </c>
      <c r="N210" s="44">
        <f t="shared" si="87"/>
        <v>15.51</v>
      </c>
      <c r="O210" s="39">
        <f t="shared" si="89"/>
        <v>17</v>
      </c>
      <c r="P210" s="46">
        <f t="shared" si="90"/>
        <v>13.503</v>
      </c>
      <c r="Q210" s="36">
        <f t="shared" si="91"/>
        <v>1022112.29</v>
      </c>
      <c r="R210" s="36">
        <f t="shared" si="92"/>
        <v>20446.779999999912</v>
      </c>
      <c r="S210" s="36">
        <f t="shared" si="93"/>
        <v>136753.51999999999</v>
      </c>
      <c r="T210" s="36">
        <f t="shared" si="85"/>
        <v>28523.200000000012</v>
      </c>
      <c r="U210" s="36">
        <f t="shared" si="94"/>
        <v>243262.73</v>
      </c>
      <c r="V210" s="36">
        <f t="shared" si="95"/>
        <v>4735.47</v>
      </c>
      <c r="W210" s="33">
        <f t="shared" si="96"/>
        <v>1455833.9899999998</v>
      </c>
      <c r="Y210" s="33"/>
      <c r="Z210" s="33"/>
    </row>
    <row r="211" spans="1:26" x14ac:dyDescent="0.3">
      <c r="A211" t="s">
        <v>206</v>
      </c>
      <c r="B211" t="s">
        <v>639</v>
      </c>
      <c r="C211" s="36">
        <v>169.21</v>
      </c>
      <c r="D211" s="51">
        <v>10.295</v>
      </c>
      <c r="E211" s="51">
        <v>1.3919999999999999</v>
      </c>
      <c r="F211">
        <v>0</v>
      </c>
      <c r="G211" s="42">
        <v>1.1200000000000001</v>
      </c>
      <c r="H211" s="42">
        <v>1.1200000000000001</v>
      </c>
      <c r="I211" s="45">
        <v>67585</v>
      </c>
      <c r="J211" s="45">
        <v>68937</v>
      </c>
      <c r="K211" s="41">
        <f>VLOOKUP(A211,'3121% SY'!$A$3:$I$325,9,FALSE)</f>
        <v>0.2621</v>
      </c>
      <c r="L211" s="42">
        <f t="shared" si="88"/>
        <v>0.36484319999999998</v>
      </c>
      <c r="M211" s="43">
        <f t="shared" si="86"/>
        <v>10.659843199999999</v>
      </c>
      <c r="N211" s="44">
        <f t="shared" si="87"/>
        <v>15.87</v>
      </c>
      <c r="O211" s="39">
        <f t="shared" si="89"/>
        <v>17</v>
      </c>
      <c r="P211" s="46">
        <f t="shared" si="90"/>
        <v>11.496</v>
      </c>
      <c r="Q211" s="36">
        <f t="shared" si="91"/>
        <v>870192.02</v>
      </c>
      <c r="R211" s="36">
        <f t="shared" si="92"/>
        <v>17407.699999999953</v>
      </c>
      <c r="S211" s="36">
        <f t="shared" si="93"/>
        <v>116427.35</v>
      </c>
      <c r="T211" s="36">
        <f t="shared" si="85"/>
        <v>24283.690000000002</v>
      </c>
      <c r="U211" s="36">
        <f t="shared" si="94"/>
        <v>207105.7</v>
      </c>
      <c r="V211" s="36">
        <f t="shared" si="95"/>
        <v>4031.62</v>
      </c>
      <c r="W211" s="33">
        <f t="shared" si="96"/>
        <v>1239448.08</v>
      </c>
      <c r="Y211" s="33"/>
      <c r="Z211" s="33"/>
    </row>
    <row r="212" spans="1:26" x14ac:dyDescent="0.3">
      <c r="A212" t="s">
        <v>207</v>
      </c>
      <c r="B212" t="s">
        <v>623</v>
      </c>
      <c r="C212" s="36">
        <v>885.95</v>
      </c>
      <c r="D212" s="51">
        <v>49.902999999999999</v>
      </c>
      <c r="E212" s="51">
        <v>4.84</v>
      </c>
      <c r="F212">
        <v>0</v>
      </c>
      <c r="G212" s="42">
        <v>1.1599999999999999</v>
      </c>
      <c r="H212" s="42">
        <v>1.1599999999999999</v>
      </c>
      <c r="I212" s="45">
        <v>67585</v>
      </c>
      <c r="J212" s="45">
        <v>68937</v>
      </c>
      <c r="K212" s="41">
        <f>VLOOKUP(A212,'3121% SY'!$A$3:$I$325,9,FALSE)</f>
        <v>0.23880000000000001</v>
      </c>
      <c r="L212" s="42">
        <f t="shared" si="88"/>
        <v>1.1557919999999999</v>
      </c>
      <c r="M212" s="43">
        <f t="shared" si="86"/>
        <v>51.058791999999997</v>
      </c>
      <c r="N212" s="44">
        <f t="shared" si="87"/>
        <v>17.350000000000001</v>
      </c>
      <c r="O212" s="39">
        <f t="shared" si="89"/>
        <v>17.350000000000001</v>
      </c>
      <c r="P212" s="46">
        <f t="shared" si="90"/>
        <v>58.978000000000002</v>
      </c>
      <c r="Q212" s="36">
        <f t="shared" si="91"/>
        <v>4623792.63</v>
      </c>
      <c r="R212" s="36">
        <f t="shared" si="92"/>
        <v>92496.379999999888</v>
      </c>
      <c r="S212" s="36">
        <f t="shared" si="93"/>
        <v>597307.94999999995</v>
      </c>
      <c r="T212" s="36">
        <f t="shared" si="85"/>
        <v>124582.77000000002</v>
      </c>
      <c r="U212" s="36">
        <f t="shared" si="94"/>
        <v>1100462.6499999999</v>
      </c>
      <c r="V212" s="36">
        <f t="shared" si="95"/>
        <v>21422.16</v>
      </c>
      <c r="W212" s="33">
        <f t="shared" si="96"/>
        <v>6560064.540000001</v>
      </c>
      <c r="Y212" s="33"/>
      <c r="Z212" s="33"/>
    </row>
    <row r="213" spans="1:26" x14ac:dyDescent="0.3">
      <c r="A213" t="s">
        <v>208</v>
      </c>
      <c r="B213" t="s">
        <v>757</v>
      </c>
      <c r="C213" s="36">
        <v>1216.73</v>
      </c>
      <c r="D213" s="51">
        <v>72.566999999999993</v>
      </c>
      <c r="E213" s="51">
        <v>7.95</v>
      </c>
      <c r="F213">
        <v>0</v>
      </c>
      <c r="G213" s="42">
        <v>1.1200000000000001</v>
      </c>
      <c r="H213" s="42">
        <v>1.1200000000000001</v>
      </c>
      <c r="I213" s="45">
        <v>67585</v>
      </c>
      <c r="J213" s="45">
        <v>68937</v>
      </c>
      <c r="K213" s="41">
        <f>VLOOKUP(A213,'3121% SY'!$A$3:$I$325,9,FALSE)</f>
        <v>0.27869999999999995</v>
      </c>
      <c r="L213" s="42">
        <f t="shared" si="88"/>
        <v>2.2156649999999996</v>
      </c>
      <c r="M213" s="43">
        <f t="shared" si="86"/>
        <v>74.782664999999994</v>
      </c>
      <c r="N213" s="44">
        <f t="shared" si="87"/>
        <v>16.27</v>
      </c>
      <c r="O213" s="39">
        <f t="shared" si="89"/>
        <v>17</v>
      </c>
      <c r="P213" s="46">
        <f t="shared" si="90"/>
        <v>82.665999999999997</v>
      </c>
      <c r="Q213" s="36">
        <f t="shared" si="91"/>
        <v>6257419.4000000004</v>
      </c>
      <c r="R213" s="36">
        <f t="shared" si="92"/>
        <v>125176.16999999993</v>
      </c>
      <c r="S213" s="36">
        <f t="shared" si="93"/>
        <v>837211.49</v>
      </c>
      <c r="T213" s="36">
        <f t="shared" si="85"/>
        <v>174620.34999999998</v>
      </c>
      <c r="U213" s="36">
        <f t="shared" si="94"/>
        <v>1489265.82</v>
      </c>
      <c r="V213" s="36">
        <f t="shared" si="95"/>
        <v>28990.799999999999</v>
      </c>
      <c r="W213" s="33">
        <f t="shared" si="96"/>
        <v>8912684.0300000012</v>
      </c>
      <c r="Y213" s="33"/>
      <c r="Z213" s="33"/>
    </row>
    <row r="214" spans="1:26" x14ac:dyDescent="0.3">
      <c r="A214" t="s">
        <v>209</v>
      </c>
      <c r="B214" t="s">
        <v>806</v>
      </c>
      <c r="C214" s="36">
        <v>730.43</v>
      </c>
      <c r="D214" s="51">
        <v>41.1</v>
      </c>
      <c r="E214" s="51">
        <v>3.1240000000000001</v>
      </c>
      <c r="F214">
        <v>0</v>
      </c>
      <c r="G214" s="42">
        <v>1.1200000000000001</v>
      </c>
      <c r="H214" s="42">
        <v>1.1200000000000001</v>
      </c>
      <c r="I214" s="45">
        <v>67585</v>
      </c>
      <c r="J214" s="45">
        <v>68937</v>
      </c>
      <c r="K214" s="41">
        <f>VLOOKUP(A214,'3121% SY'!$A$3:$I$325,9,FALSE)</f>
        <v>0.26880000000000004</v>
      </c>
      <c r="L214" s="42">
        <f t="shared" si="88"/>
        <v>0.83973120000000012</v>
      </c>
      <c r="M214" s="43">
        <f t="shared" si="86"/>
        <v>41.939731200000004</v>
      </c>
      <c r="N214" s="44">
        <f t="shared" si="87"/>
        <v>17.420000000000002</v>
      </c>
      <c r="O214" s="39">
        <f t="shared" si="89"/>
        <v>17.420000000000002</v>
      </c>
      <c r="P214" s="46">
        <f t="shared" si="90"/>
        <v>48.43</v>
      </c>
      <c r="Q214" s="36">
        <f t="shared" si="91"/>
        <v>3665918.54</v>
      </c>
      <c r="R214" s="36">
        <f t="shared" si="92"/>
        <v>73334.64000000013</v>
      </c>
      <c r="S214" s="36">
        <f t="shared" si="93"/>
        <v>490481.61</v>
      </c>
      <c r="T214" s="36">
        <f t="shared" si="85"/>
        <v>102301.58999999997</v>
      </c>
      <c r="U214" s="36">
        <f t="shared" si="94"/>
        <v>872488.61</v>
      </c>
      <c r="V214" s="36">
        <f t="shared" si="95"/>
        <v>16984.3</v>
      </c>
      <c r="W214" s="33">
        <f t="shared" si="96"/>
        <v>5221509.29</v>
      </c>
      <c r="Y214" s="33"/>
      <c r="Z214" s="33"/>
    </row>
    <row r="215" spans="1:26" x14ac:dyDescent="0.3">
      <c r="A215" t="s">
        <v>210</v>
      </c>
      <c r="B215" t="s">
        <v>680</v>
      </c>
      <c r="C215" s="36">
        <v>152.6</v>
      </c>
      <c r="D215" s="51">
        <v>8.48</v>
      </c>
      <c r="E215" s="51">
        <v>0</v>
      </c>
      <c r="F215">
        <v>0</v>
      </c>
      <c r="G215" s="42">
        <v>1.1200000000000001</v>
      </c>
      <c r="H215" s="42">
        <v>1.1600000000000001</v>
      </c>
      <c r="I215" s="45">
        <v>67585</v>
      </c>
      <c r="J215" s="45">
        <v>68937</v>
      </c>
      <c r="K215" s="41">
        <f>VLOOKUP(A215,'3121% SY'!$A$3:$I$325,9,FALSE)</f>
        <v>0.21560000000000001</v>
      </c>
      <c r="L215" s="42">
        <f t="shared" si="88"/>
        <v>0</v>
      </c>
      <c r="M215" s="43">
        <f t="shared" si="86"/>
        <v>8.48</v>
      </c>
      <c r="N215" s="44">
        <f t="shared" si="87"/>
        <v>18</v>
      </c>
      <c r="O215" s="39">
        <f t="shared" si="89"/>
        <v>18</v>
      </c>
      <c r="P215" s="46">
        <f t="shared" si="90"/>
        <v>9.7919999999999998</v>
      </c>
      <c r="Q215" s="36">
        <f t="shared" si="91"/>
        <v>741207.4</v>
      </c>
      <c r="R215" s="36">
        <f t="shared" si="92"/>
        <v>41828.679999999935</v>
      </c>
      <c r="S215" s="36">
        <f t="shared" si="93"/>
        <v>99169.85</v>
      </c>
      <c r="T215" s="36">
        <f t="shared" si="85"/>
        <v>20684.229999999996</v>
      </c>
      <c r="U215" s="36">
        <f t="shared" si="94"/>
        <v>176407.36</v>
      </c>
      <c r="V215" s="36">
        <f t="shared" si="95"/>
        <v>9687.52</v>
      </c>
      <c r="W215" s="33">
        <f t="shared" si="96"/>
        <v>1088985.04</v>
      </c>
      <c r="Y215" s="33"/>
      <c r="Z215" s="33"/>
    </row>
    <row r="216" spans="1:26" x14ac:dyDescent="0.3">
      <c r="A216" t="s">
        <v>211</v>
      </c>
      <c r="B216" t="s">
        <v>822</v>
      </c>
      <c r="C216" s="36">
        <v>205.8</v>
      </c>
      <c r="D216" s="51">
        <v>11.519</v>
      </c>
      <c r="E216" s="51">
        <v>0.8</v>
      </c>
      <c r="F216">
        <v>0</v>
      </c>
      <c r="G216" s="42">
        <v>1.1000000000000001</v>
      </c>
      <c r="H216" s="42">
        <v>1.1400000000000001</v>
      </c>
      <c r="I216" s="45">
        <v>67585</v>
      </c>
      <c r="J216" s="45">
        <v>68937</v>
      </c>
      <c r="K216" s="41">
        <f>VLOOKUP(A216,'3121% SY'!$A$3:$I$325,9,FALSE)</f>
        <v>0.20660000000000001</v>
      </c>
      <c r="L216" s="42">
        <f t="shared" si="88"/>
        <v>0.16528000000000001</v>
      </c>
      <c r="M216" s="43">
        <f t="shared" si="86"/>
        <v>11.684279999999999</v>
      </c>
      <c r="N216" s="44">
        <f t="shared" si="87"/>
        <v>17.61</v>
      </c>
      <c r="O216" s="39">
        <f t="shared" si="89"/>
        <v>17.61</v>
      </c>
      <c r="P216" s="46">
        <f t="shared" si="90"/>
        <v>13.497999999999999</v>
      </c>
      <c r="Q216" s="36">
        <f t="shared" si="91"/>
        <v>1003488.56</v>
      </c>
      <c r="R216" s="36">
        <f t="shared" si="92"/>
        <v>57294.689999999944</v>
      </c>
      <c r="S216" s="36">
        <f t="shared" si="93"/>
        <v>136702.88</v>
      </c>
      <c r="T216" s="36">
        <f t="shared" si="85"/>
        <v>28512.639999999985</v>
      </c>
      <c r="U216" s="36">
        <f t="shared" si="94"/>
        <v>238830.28</v>
      </c>
      <c r="V216" s="36">
        <f t="shared" si="95"/>
        <v>13269.45</v>
      </c>
      <c r="W216" s="33">
        <f t="shared" si="96"/>
        <v>1478098.4999999998</v>
      </c>
      <c r="Y216" s="33"/>
      <c r="Z216" s="33"/>
    </row>
    <row r="217" spans="1:26" x14ac:dyDescent="0.3">
      <c r="A217" t="s">
        <v>212</v>
      </c>
      <c r="B217" t="s">
        <v>704</v>
      </c>
      <c r="C217" s="36">
        <v>1792.34</v>
      </c>
      <c r="D217" s="51">
        <v>111.944</v>
      </c>
      <c r="E217" s="51">
        <v>14.6</v>
      </c>
      <c r="F217">
        <v>0</v>
      </c>
      <c r="G217" s="42">
        <v>1.1200000000000001</v>
      </c>
      <c r="H217" s="42">
        <v>1.1200000000000001</v>
      </c>
      <c r="I217" s="45">
        <v>67585</v>
      </c>
      <c r="J217" s="45">
        <v>68937</v>
      </c>
      <c r="K217" s="41">
        <f>VLOOKUP(A217,'3121% SY'!$A$3:$I$325,9,FALSE)</f>
        <v>0.2903</v>
      </c>
      <c r="L217" s="42">
        <f t="shared" si="88"/>
        <v>4.2383800000000003</v>
      </c>
      <c r="M217" s="43">
        <f t="shared" si="86"/>
        <v>116.18238000000001</v>
      </c>
      <c r="N217" s="44">
        <f t="shared" si="87"/>
        <v>15.43</v>
      </c>
      <c r="O217" s="39">
        <f t="shared" si="89"/>
        <v>17</v>
      </c>
      <c r="P217" s="46">
        <f t="shared" si="90"/>
        <v>121.774</v>
      </c>
      <c r="Q217" s="36">
        <f t="shared" si="91"/>
        <v>9217707.2799999993</v>
      </c>
      <c r="R217" s="36">
        <f t="shared" si="92"/>
        <v>184395.0700000003</v>
      </c>
      <c r="S217" s="36">
        <f t="shared" si="93"/>
        <v>1233283.23</v>
      </c>
      <c r="T217" s="36">
        <f t="shared" si="85"/>
        <v>257230.53000000003</v>
      </c>
      <c r="U217" s="36">
        <f t="shared" si="94"/>
        <v>2193814.33</v>
      </c>
      <c r="V217" s="36">
        <f t="shared" si="95"/>
        <v>42705.9</v>
      </c>
      <c r="W217" s="33">
        <f t="shared" si="96"/>
        <v>13129136.34</v>
      </c>
      <c r="Y217" s="33"/>
      <c r="Z217" s="33"/>
    </row>
    <row r="218" spans="1:26" x14ac:dyDescent="0.3">
      <c r="A218" t="s">
        <v>213</v>
      </c>
      <c r="B218" t="s">
        <v>884</v>
      </c>
      <c r="C218" s="36">
        <v>39.799999999999997</v>
      </c>
      <c r="D218" s="51">
        <v>3.5720000000000001</v>
      </c>
      <c r="E218" s="51">
        <v>0</v>
      </c>
      <c r="F218">
        <v>0</v>
      </c>
      <c r="G218" s="42">
        <v>1</v>
      </c>
      <c r="H218" s="42">
        <v>1</v>
      </c>
      <c r="I218" s="45">
        <v>67585</v>
      </c>
      <c r="J218" s="45">
        <v>68937</v>
      </c>
      <c r="K218" s="41">
        <f>VLOOKUP(A218,'3121% SY'!$A$3:$I$325,9,FALSE)</f>
        <v>0.23099999999999998</v>
      </c>
      <c r="L218" s="42">
        <f t="shared" si="88"/>
        <v>0</v>
      </c>
      <c r="M218" s="43">
        <f t="shared" si="86"/>
        <v>3.5720000000000001</v>
      </c>
      <c r="N218" s="44">
        <f t="shared" si="87"/>
        <v>11.14</v>
      </c>
      <c r="O218" s="39">
        <f t="shared" si="89"/>
        <v>17</v>
      </c>
      <c r="P218" s="46">
        <f t="shared" si="90"/>
        <v>2.7040000000000002</v>
      </c>
      <c r="Q218" s="36">
        <f t="shared" si="91"/>
        <v>182749.84</v>
      </c>
      <c r="R218" s="36">
        <f t="shared" si="92"/>
        <v>3655.8099999999977</v>
      </c>
      <c r="S218" s="36">
        <f t="shared" si="93"/>
        <v>27385.14</v>
      </c>
      <c r="T218" s="36">
        <f t="shared" si="85"/>
        <v>5711.82</v>
      </c>
      <c r="U218" s="36">
        <f t="shared" si="94"/>
        <v>43494.46</v>
      </c>
      <c r="V218" s="36">
        <f t="shared" si="95"/>
        <v>846.69</v>
      </c>
      <c r="W218" s="33">
        <f t="shared" si="96"/>
        <v>263843.76</v>
      </c>
      <c r="Y218" s="33"/>
      <c r="Z218" s="33"/>
    </row>
    <row r="219" spans="1:26" x14ac:dyDescent="0.3">
      <c r="A219" t="s">
        <v>214</v>
      </c>
      <c r="B219" t="s">
        <v>860</v>
      </c>
      <c r="C219" s="36">
        <v>26.8</v>
      </c>
      <c r="D219" s="51">
        <v>2.2679999999999998</v>
      </c>
      <c r="E219" s="51">
        <v>0</v>
      </c>
      <c r="F219">
        <v>0</v>
      </c>
      <c r="G219" s="42">
        <v>1.06</v>
      </c>
      <c r="H219" s="42">
        <v>1.06</v>
      </c>
      <c r="I219" s="45">
        <v>67585</v>
      </c>
      <c r="J219" s="45">
        <v>68937</v>
      </c>
      <c r="K219" s="41">
        <f>VLOOKUP(A219,'3121% SY'!$A$3:$I$325,9,FALSE)</f>
        <v>0.23099999999999998</v>
      </c>
      <c r="L219" s="42">
        <f t="shared" si="88"/>
        <v>0</v>
      </c>
      <c r="M219" s="43">
        <f t="shared" si="86"/>
        <v>2.2679999999999998</v>
      </c>
      <c r="N219" s="44">
        <f t="shared" si="87"/>
        <v>11.82</v>
      </c>
      <c r="O219" s="39">
        <f t="shared" si="89"/>
        <v>17</v>
      </c>
      <c r="P219" s="46">
        <f t="shared" si="90"/>
        <v>1.821</v>
      </c>
      <c r="Q219" s="36">
        <f t="shared" si="91"/>
        <v>130456.62</v>
      </c>
      <c r="R219" s="36">
        <f t="shared" si="92"/>
        <v>2609.7099999999919</v>
      </c>
      <c r="S219" s="36">
        <f t="shared" si="93"/>
        <v>18442.43</v>
      </c>
      <c r="T219" s="36">
        <f t="shared" si="85"/>
        <v>3846.6100000000006</v>
      </c>
      <c r="U219" s="36">
        <f t="shared" si="94"/>
        <v>31048.68</v>
      </c>
      <c r="V219" s="36">
        <f t="shared" si="95"/>
        <v>604.41</v>
      </c>
      <c r="W219" s="33">
        <f t="shared" si="96"/>
        <v>187008.46</v>
      </c>
      <c r="Y219" s="33"/>
      <c r="Z219" s="33"/>
    </row>
    <row r="220" spans="1:26" x14ac:dyDescent="0.3">
      <c r="A220" t="s">
        <v>215</v>
      </c>
      <c r="B220" t="s">
        <v>858</v>
      </c>
      <c r="C220" s="36">
        <v>10.27</v>
      </c>
      <c r="D220" s="51">
        <v>1</v>
      </c>
      <c r="E220" s="51">
        <v>0</v>
      </c>
      <c r="F220">
        <v>0</v>
      </c>
      <c r="G220" s="42">
        <v>1</v>
      </c>
      <c r="H220" s="42">
        <v>1</v>
      </c>
      <c r="I220" s="45">
        <v>67585</v>
      </c>
      <c r="J220" s="45">
        <v>68937</v>
      </c>
      <c r="K220" s="41">
        <f>VLOOKUP(A220,'3121% SY'!$A$3:$I$325,9,FALSE)</f>
        <v>0.23099999999999998</v>
      </c>
      <c r="L220" s="42">
        <f t="shared" si="88"/>
        <v>0</v>
      </c>
      <c r="M220" s="43">
        <f t="shared" si="86"/>
        <v>1</v>
      </c>
      <c r="N220" s="44">
        <f t="shared" si="87"/>
        <v>10.27</v>
      </c>
      <c r="O220" s="39">
        <f t="shared" si="89"/>
        <v>17</v>
      </c>
      <c r="P220" s="46">
        <f t="shared" si="90"/>
        <v>0.69799999999999995</v>
      </c>
      <c r="Q220" s="36">
        <f t="shared" si="91"/>
        <v>47174.33</v>
      </c>
      <c r="R220" s="36">
        <f t="shared" si="92"/>
        <v>943.69999999999709</v>
      </c>
      <c r="S220" s="36">
        <f t="shared" si="93"/>
        <v>7069.09</v>
      </c>
      <c r="T220" s="36">
        <f t="shared" si="85"/>
        <v>1474.4300000000003</v>
      </c>
      <c r="U220" s="36">
        <f t="shared" si="94"/>
        <v>11227.49</v>
      </c>
      <c r="V220" s="36">
        <f t="shared" si="95"/>
        <v>218.56</v>
      </c>
      <c r="W220" s="33">
        <f t="shared" si="96"/>
        <v>68107.599999999991</v>
      </c>
      <c r="Y220" s="33"/>
      <c r="Z220" s="33"/>
    </row>
    <row r="221" spans="1:26" x14ac:dyDescent="0.3">
      <c r="A221" t="s">
        <v>216</v>
      </c>
      <c r="B221" t="s">
        <v>767</v>
      </c>
      <c r="C221" s="36">
        <v>204.63000000000002</v>
      </c>
      <c r="D221" s="51">
        <v>12.3</v>
      </c>
      <c r="E221" s="51">
        <v>0</v>
      </c>
      <c r="F221">
        <v>0</v>
      </c>
      <c r="G221" s="42">
        <v>1</v>
      </c>
      <c r="H221" s="42">
        <v>1</v>
      </c>
      <c r="I221" s="45">
        <v>67585</v>
      </c>
      <c r="J221" s="45">
        <v>68937</v>
      </c>
      <c r="K221" s="41">
        <f>VLOOKUP(A221,'3121% SY'!$A$3:$I$325,9,FALSE)</f>
        <v>0.23099999999999998</v>
      </c>
      <c r="L221" s="42">
        <f t="shared" si="88"/>
        <v>0</v>
      </c>
      <c r="M221" s="43">
        <f t="shared" si="86"/>
        <v>12.3</v>
      </c>
      <c r="N221" s="44">
        <f t="shared" si="87"/>
        <v>16.64</v>
      </c>
      <c r="O221" s="39">
        <f t="shared" si="89"/>
        <v>17</v>
      </c>
      <c r="P221" s="46">
        <f t="shared" si="90"/>
        <v>13.903</v>
      </c>
      <c r="Q221" s="36">
        <f t="shared" si="91"/>
        <v>939634.26</v>
      </c>
      <c r="R221" s="36">
        <f t="shared" si="92"/>
        <v>18796.849999999977</v>
      </c>
      <c r="S221" s="36">
        <f t="shared" si="93"/>
        <v>140804.57999999999</v>
      </c>
      <c r="T221" s="36">
        <f t="shared" si="85"/>
        <v>29368.140000000014</v>
      </c>
      <c r="U221" s="36">
        <f t="shared" si="94"/>
        <v>223632.95</v>
      </c>
      <c r="V221" s="36">
        <f t="shared" si="95"/>
        <v>4353.3500000000004</v>
      </c>
      <c r="W221" s="33">
        <f t="shared" si="96"/>
        <v>1356590.1300000001</v>
      </c>
      <c r="Y221" s="33"/>
      <c r="Z221" s="33"/>
    </row>
    <row r="222" spans="1:26" x14ac:dyDescent="0.3">
      <c r="A222" t="s">
        <v>217</v>
      </c>
      <c r="B222" t="s">
        <v>658</v>
      </c>
      <c r="C222" s="36">
        <v>6286.54</v>
      </c>
      <c r="D222" s="51">
        <v>352.221</v>
      </c>
      <c r="E222" s="51">
        <v>30.655999999999999</v>
      </c>
      <c r="F222">
        <v>0</v>
      </c>
      <c r="G222" s="42">
        <v>1.2</v>
      </c>
      <c r="H222" s="42">
        <v>1.2</v>
      </c>
      <c r="I222" s="45">
        <v>67585</v>
      </c>
      <c r="J222" s="45">
        <v>68937</v>
      </c>
      <c r="K222" s="41">
        <f>VLOOKUP(A222,'3121% SY'!$A$3:$I$325,9,FALSE)</f>
        <v>0.32140000000000002</v>
      </c>
      <c r="L222" s="42">
        <f t="shared" si="88"/>
        <v>9.8528383999999996</v>
      </c>
      <c r="M222" s="43">
        <f t="shared" si="86"/>
        <v>362.0738384</v>
      </c>
      <c r="N222" s="44">
        <f t="shared" si="87"/>
        <v>17.36</v>
      </c>
      <c r="O222" s="39">
        <f t="shared" si="89"/>
        <v>17.36</v>
      </c>
      <c r="P222" s="46">
        <f t="shared" si="90"/>
        <v>418.25799999999998</v>
      </c>
      <c r="Q222" s="36">
        <f t="shared" si="91"/>
        <v>33921560.32</v>
      </c>
      <c r="R222" s="36">
        <f t="shared" si="92"/>
        <v>678581.78000000119</v>
      </c>
      <c r="S222" s="36">
        <f t="shared" si="93"/>
        <v>4235966.45</v>
      </c>
      <c r="T222" s="36">
        <f t="shared" si="85"/>
        <v>883511.46999999974</v>
      </c>
      <c r="U222" s="36">
        <f t="shared" si="94"/>
        <v>8073331.3600000003</v>
      </c>
      <c r="V222" s="36">
        <f t="shared" si="95"/>
        <v>157159.54</v>
      </c>
      <c r="W222" s="33">
        <f t="shared" si="96"/>
        <v>47950110.920000002</v>
      </c>
      <c r="Y222" s="33"/>
      <c r="Z222" s="33"/>
    </row>
    <row r="223" spans="1:26" x14ac:dyDescent="0.3">
      <c r="A223" t="s">
        <v>218</v>
      </c>
      <c r="B223" t="s">
        <v>851</v>
      </c>
      <c r="C223" s="36">
        <v>2870.7599999999998</v>
      </c>
      <c r="D223" s="51">
        <v>155.923</v>
      </c>
      <c r="E223" s="51">
        <v>12.423999999999999</v>
      </c>
      <c r="F223">
        <v>0</v>
      </c>
      <c r="G223" s="42">
        <v>1.2</v>
      </c>
      <c r="H223" s="42">
        <v>1.2</v>
      </c>
      <c r="I223" s="45">
        <v>67585</v>
      </c>
      <c r="J223" s="45">
        <v>68937</v>
      </c>
      <c r="K223" s="41">
        <f>VLOOKUP(A223,'3121% SY'!$A$3:$I$325,9,FALSE)</f>
        <v>0.29100000000000004</v>
      </c>
      <c r="L223" s="42">
        <f t="shared" si="88"/>
        <v>3.6153840000000002</v>
      </c>
      <c r="M223" s="43">
        <f t="shared" si="86"/>
        <v>159.53838400000001</v>
      </c>
      <c r="N223" s="44">
        <f t="shared" si="87"/>
        <v>17.989999999999998</v>
      </c>
      <c r="O223" s="39">
        <f t="shared" si="89"/>
        <v>17.989999999999998</v>
      </c>
      <c r="P223" s="46">
        <f t="shared" si="90"/>
        <v>184.309</v>
      </c>
      <c r="Q223" s="36">
        <f t="shared" si="91"/>
        <v>14947828.52</v>
      </c>
      <c r="R223" s="36">
        <f t="shared" si="92"/>
        <v>299022.91999999993</v>
      </c>
      <c r="S223" s="36">
        <f t="shared" si="93"/>
        <v>1866615.2</v>
      </c>
      <c r="T223" s="36">
        <f t="shared" si="85"/>
        <v>389326.9600000002</v>
      </c>
      <c r="U223" s="36">
        <f t="shared" si="94"/>
        <v>3557583.19</v>
      </c>
      <c r="V223" s="36">
        <f t="shared" si="95"/>
        <v>69253.710000000006</v>
      </c>
      <c r="W223" s="33">
        <f t="shared" si="96"/>
        <v>21129630.500000004</v>
      </c>
      <c r="Y223" s="33"/>
      <c r="Z223" s="33"/>
    </row>
    <row r="224" spans="1:26" x14ac:dyDescent="0.3">
      <c r="A224" t="s">
        <v>219</v>
      </c>
      <c r="B224" t="s">
        <v>706</v>
      </c>
      <c r="C224" s="36">
        <v>4398.29</v>
      </c>
      <c r="D224" s="51">
        <v>256.78699999999998</v>
      </c>
      <c r="E224" s="51">
        <v>25.033000000000001</v>
      </c>
      <c r="F224">
        <v>0</v>
      </c>
      <c r="G224" s="42">
        <v>1.2</v>
      </c>
      <c r="H224" s="42">
        <v>1.2</v>
      </c>
      <c r="I224" s="45">
        <v>67585</v>
      </c>
      <c r="J224" s="45">
        <v>68937</v>
      </c>
      <c r="K224" s="41">
        <f>VLOOKUP(A224,'3121% SY'!$A$3:$I$325,9,FALSE)</f>
        <v>0.31120000000000003</v>
      </c>
      <c r="L224" s="42">
        <f t="shared" si="88"/>
        <v>7.7902696000000011</v>
      </c>
      <c r="M224" s="43">
        <f t="shared" si="86"/>
        <v>264.57726959999997</v>
      </c>
      <c r="N224" s="44">
        <f t="shared" si="87"/>
        <v>16.62</v>
      </c>
      <c r="O224" s="39">
        <f t="shared" si="89"/>
        <v>17</v>
      </c>
      <c r="P224" s="46">
        <f t="shared" si="90"/>
        <v>298.82499999999999</v>
      </c>
      <c r="Q224" s="36">
        <f t="shared" si="91"/>
        <v>24235305.149999999</v>
      </c>
      <c r="R224" s="36">
        <f t="shared" si="92"/>
        <v>484813.6799999997</v>
      </c>
      <c r="S224" s="36">
        <f t="shared" si="93"/>
        <v>3026392.02</v>
      </c>
      <c r="T224" s="36">
        <f t="shared" si="85"/>
        <v>631225.98</v>
      </c>
      <c r="U224" s="36">
        <f t="shared" si="94"/>
        <v>5768002.6299999999</v>
      </c>
      <c r="V224" s="36">
        <f t="shared" si="95"/>
        <v>112282.85</v>
      </c>
      <c r="W224" s="33">
        <f t="shared" si="96"/>
        <v>34258022.310000002</v>
      </c>
      <c r="Y224" s="33"/>
      <c r="Z224" s="33"/>
    </row>
    <row r="225" spans="1:26" x14ac:dyDescent="0.3">
      <c r="A225" t="s">
        <v>220</v>
      </c>
      <c r="B225" t="s">
        <v>652</v>
      </c>
      <c r="C225" s="36">
        <v>5927.3499999999995</v>
      </c>
      <c r="D225" s="51">
        <v>342.46199999999999</v>
      </c>
      <c r="E225" s="51">
        <v>43.332999999999998</v>
      </c>
      <c r="F225">
        <v>0</v>
      </c>
      <c r="G225" s="42">
        <v>1.18</v>
      </c>
      <c r="H225" s="42">
        <v>1.18</v>
      </c>
      <c r="I225" s="45">
        <v>67585</v>
      </c>
      <c r="J225" s="45">
        <v>68937</v>
      </c>
      <c r="K225" s="41">
        <f>VLOOKUP(A225,'3121% SY'!$A$3:$I$325,9,FALSE)</f>
        <v>0.31599999999999995</v>
      </c>
      <c r="L225" s="42">
        <f t="shared" si="88"/>
        <v>13.693227999999998</v>
      </c>
      <c r="M225" s="43">
        <f t="shared" si="86"/>
        <v>356.15522799999997</v>
      </c>
      <c r="N225" s="44">
        <f t="shared" si="87"/>
        <v>16.64</v>
      </c>
      <c r="O225" s="39">
        <f t="shared" si="89"/>
        <v>17</v>
      </c>
      <c r="P225" s="46">
        <f t="shared" si="90"/>
        <v>402.71100000000001</v>
      </c>
      <c r="Q225" s="36">
        <f t="shared" si="91"/>
        <v>32116323.059999999</v>
      </c>
      <c r="R225" s="36">
        <f t="shared" si="92"/>
        <v>642469.01999999955</v>
      </c>
      <c r="S225" s="36">
        <f t="shared" si="93"/>
        <v>4078512.03</v>
      </c>
      <c r="T225" s="36">
        <f t="shared" si="85"/>
        <v>850670.60999999987</v>
      </c>
      <c r="U225" s="36">
        <f t="shared" si="94"/>
        <v>7643684.8899999997</v>
      </c>
      <c r="V225" s="36">
        <f t="shared" si="95"/>
        <v>148795.82999999999</v>
      </c>
      <c r="W225" s="33">
        <f t="shared" si="96"/>
        <v>45480455.439999998</v>
      </c>
      <c r="Y225" s="33"/>
      <c r="Z225" s="33"/>
    </row>
    <row r="226" spans="1:26" x14ac:dyDescent="0.3">
      <c r="A226" t="s">
        <v>221</v>
      </c>
      <c r="B226" t="s">
        <v>772</v>
      </c>
      <c r="C226" s="36">
        <v>1446.8899999999999</v>
      </c>
      <c r="D226" s="51">
        <v>88.063000000000002</v>
      </c>
      <c r="E226" s="51">
        <v>7.4580000000000002</v>
      </c>
      <c r="F226">
        <v>0</v>
      </c>
      <c r="G226" s="42">
        <v>1.1599999999999999</v>
      </c>
      <c r="H226" s="42">
        <v>1.1599999999999999</v>
      </c>
      <c r="I226" s="45">
        <v>67585</v>
      </c>
      <c r="J226" s="45">
        <v>68937</v>
      </c>
      <c r="K226" s="41">
        <f>VLOOKUP(A226,'3121% SY'!$A$3:$I$325,9,FALSE)</f>
        <v>0.30049999999999999</v>
      </c>
      <c r="L226" s="42">
        <f t="shared" si="88"/>
        <v>2.2411289999999999</v>
      </c>
      <c r="M226" s="43">
        <f t="shared" si="86"/>
        <v>90.304129000000003</v>
      </c>
      <c r="N226" s="44">
        <f t="shared" si="87"/>
        <v>16.02</v>
      </c>
      <c r="O226" s="39">
        <f t="shared" si="89"/>
        <v>17</v>
      </c>
      <c r="P226" s="46">
        <f t="shared" si="90"/>
        <v>98.302999999999997</v>
      </c>
      <c r="Q226" s="36">
        <f t="shared" si="91"/>
        <v>7706817.5800000001</v>
      </c>
      <c r="R226" s="36">
        <f t="shared" si="92"/>
        <v>154170.55999999959</v>
      </c>
      <c r="S226" s="36">
        <f t="shared" si="93"/>
        <v>995577.39</v>
      </c>
      <c r="T226" s="36">
        <f t="shared" si="85"/>
        <v>207651.32999999996</v>
      </c>
      <c r="U226" s="36">
        <f t="shared" si="94"/>
        <v>1834222.58</v>
      </c>
      <c r="V226" s="36">
        <f t="shared" si="95"/>
        <v>35705.9</v>
      </c>
      <c r="W226" s="33">
        <f t="shared" si="96"/>
        <v>10934145.34</v>
      </c>
      <c r="Y226" s="33"/>
      <c r="Z226" s="33"/>
    </row>
    <row r="227" spans="1:26" x14ac:dyDescent="0.3">
      <c r="A227" t="s">
        <v>222</v>
      </c>
      <c r="B227" t="s">
        <v>694</v>
      </c>
      <c r="C227" s="36">
        <v>2864.18</v>
      </c>
      <c r="D227" s="51">
        <v>181.40799999999999</v>
      </c>
      <c r="E227" s="51">
        <v>23.238</v>
      </c>
      <c r="F227">
        <v>0</v>
      </c>
      <c r="G227" s="42">
        <v>1.1599999999999999</v>
      </c>
      <c r="H227" s="42">
        <v>1.1599999999999999</v>
      </c>
      <c r="I227" s="45">
        <v>67585</v>
      </c>
      <c r="J227" s="45">
        <v>68937</v>
      </c>
      <c r="K227" s="41">
        <f>VLOOKUP(A227,'3121% SY'!$A$3:$I$325,9,FALSE)</f>
        <v>0.29900000000000004</v>
      </c>
      <c r="L227" s="42">
        <f t="shared" si="88"/>
        <v>6.9481620000000008</v>
      </c>
      <c r="M227" s="43">
        <f t="shared" si="86"/>
        <v>188.35616199999998</v>
      </c>
      <c r="N227" s="44">
        <f t="shared" si="87"/>
        <v>15.21</v>
      </c>
      <c r="O227" s="39">
        <f t="shared" si="89"/>
        <v>17</v>
      </c>
      <c r="P227" s="46">
        <f t="shared" si="90"/>
        <v>194.596</v>
      </c>
      <c r="Q227" s="36">
        <f t="shared" si="91"/>
        <v>15256053.970000001</v>
      </c>
      <c r="R227" s="36">
        <f t="shared" si="92"/>
        <v>305188.78999999911</v>
      </c>
      <c r="S227" s="36">
        <f t="shared" si="93"/>
        <v>1970798.23</v>
      </c>
      <c r="T227" s="36">
        <f t="shared" si="85"/>
        <v>411056.81000000006</v>
      </c>
      <c r="U227" s="36">
        <f t="shared" si="94"/>
        <v>3630940.84</v>
      </c>
      <c r="V227" s="36">
        <f t="shared" si="95"/>
        <v>70681.72</v>
      </c>
      <c r="W227" s="33">
        <f t="shared" si="96"/>
        <v>21644720.359999996</v>
      </c>
      <c r="Y227" s="33"/>
      <c r="Z227" s="33"/>
    </row>
    <row r="228" spans="1:26" x14ac:dyDescent="0.3">
      <c r="A228" t="s">
        <v>223</v>
      </c>
      <c r="B228" t="s">
        <v>843</v>
      </c>
      <c r="C228" s="36">
        <v>17.48</v>
      </c>
      <c r="D228" s="51">
        <v>1</v>
      </c>
      <c r="E228" s="51">
        <v>0.187</v>
      </c>
      <c r="F228">
        <v>0</v>
      </c>
      <c r="G228" s="42">
        <v>1.1200000000000001</v>
      </c>
      <c r="H228" s="42">
        <v>1.1200000000000001</v>
      </c>
      <c r="I228" s="45">
        <v>67585</v>
      </c>
      <c r="J228" s="45">
        <v>68937</v>
      </c>
      <c r="K228" s="41">
        <f>VLOOKUP(A228,'3121% SY'!$A$3:$I$325,9,FALSE)</f>
        <v>0</v>
      </c>
      <c r="L228" s="42">
        <f t="shared" si="88"/>
        <v>0</v>
      </c>
      <c r="M228" s="43">
        <f t="shared" si="86"/>
        <v>1</v>
      </c>
      <c r="N228" s="44">
        <f t="shared" si="87"/>
        <v>17.48</v>
      </c>
      <c r="O228" s="39">
        <f t="shared" si="89"/>
        <v>17.48</v>
      </c>
      <c r="P228" s="46">
        <f t="shared" si="90"/>
        <v>1.155</v>
      </c>
      <c r="Q228" s="36">
        <f t="shared" si="91"/>
        <v>87427.96</v>
      </c>
      <c r="R228" s="36">
        <f t="shared" si="92"/>
        <v>1748.9399999999878</v>
      </c>
      <c r="S228" s="36">
        <f t="shared" si="93"/>
        <v>11697.42</v>
      </c>
      <c r="T228" s="36">
        <f t="shared" si="85"/>
        <v>2439.7800000000007</v>
      </c>
      <c r="U228" s="36">
        <f t="shared" si="94"/>
        <v>20807.849999999999</v>
      </c>
      <c r="V228" s="36">
        <f t="shared" si="95"/>
        <v>405.05</v>
      </c>
      <c r="W228" s="33">
        <f t="shared" si="96"/>
        <v>124526.99999999999</v>
      </c>
      <c r="Y228" s="33"/>
      <c r="Z228" s="33"/>
    </row>
    <row r="229" spans="1:26" x14ac:dyDescent="0.3">
      <c r="A229" t="s">
        <v>224</v>
      </c>
      <c r="B229" t="s">
        <v>698</v>
      </c>
      <c r="C229" s="36">
        <v>1383.4000000000003</v>
      </c>
      <c r="D229" s="51">
        <v>78.503</v>
      </c>
      <c r="E229" s="51">
        <v>6.35</v>
      </c>
      <c r="F229">
        <v>0</v>
      </c>
      <c r="G229" s="42">
        <v>1.18</v>
      </c>
      <c r="H229" s="42">
        <v>1.18</v>
      </c>
      <c r="I229" s="45">
        <v>67585</v>
      </c>
      <c r="J229" s="45">
        <v>68937</v>
      </c>
      <c r="K229" s="41">
        <f>VLOOKUP(A229,'3121% SY'!$A$3:$I$325,9,FALSE)</f>
        <v>0.22019999999999995</v>
      </c>
      <c r="L229" s="42">
        <f t="shared" si="88"/>
        <v>1.3982699999999997</v>
      </c>
      <c r="M229" s="43">
        <f t="shared" si="86"/>
        <v>79.901269999999997</v>
      </c>
      <c r="N229" s="44">
        <f t="shared" si="87"/>
        <v>17.309999999999999</v>
      </c>
      <c r="O229" s="39">
        <f t="shared" si="89"/>
        <v>17.309999999999999</v>
      </c>
      <c r="P229" s="46">
        <f t="shared" si="90"/>
        <v>92.307000000000002</v>
      </c>
      <c r="Q229" s="36">
        <f t="shared" si="91"/>
        <v>7361510.9400000004</v>
      </c>
      <c r="R229" s="36">
        <f t="shared" si="92"/>
        <v>147262.89999999944</v>
      </c>
      <c r="S229" s="36">
        <f t="shared" si="93"/>
        <v>934852.07</v>
      </c>
      <c r="T229" s="36">
        <f t="shared" si="85"/>
        <v>194985.61</v>
      </c>
      <c r="U229" s="36">
        <f t="shared" si="94"/>
        <v>1752039.6</v>
      </c>
      <c r="V229" s="36">
        <f t="shared" si="95"/>
        <v>34106.089999999997</v>
      </c>
      <c r="W229" s="33">
        <f t="shared" si="96"/>
        <v>10424757.209999999</v>
      </c>
      <c r="Y229" s="33"/>
      <c r="Z229" s="33"/>
    </row>
    <row r="230" spans="1:26" x14ac:dyDescent="0.3">
      <c r="A230" t="s">
        <v>225</v>
      </c>
      <c r="B230" t="s">
        <v>886</v>
      </c>
      <c r="C230" s="36">
        <v>2532.9</v>
      </c>
      <c r="D230" s="51">
        <v>145.56899999999999</v>
      </c>
      <c r="E230" s="51">
        <v>11.79</v>
      </c>
      <c r="F230">
        <v>0</v>
      </c>
      <c r="G230" s="42">
        <v>1.2</v>
      </c>
      <c r="H230" s="42">
        <v>1.2</v>
      </c>
      <c r="I230" s="45">
        <v>67585</v>
      </c>
      <c r="J230" s="45">
        <v>68937</v>
      </c>
      <c r="K230" s="41">
        <f>VLOOKUP(A230,'3121% SY'!$A$3:$I$325,9,FALSE)</f>
        <v>0.24450000000000005</v>
      </c>
      <c r="L230" s="42">
        <f t="shared" si="88"/>
        <v>2.8826550000000002</v>
      </c>
      <c r="M230" s="43">
        <f t="shared" si="86"/>
        <v>148.45165499999999</v>
      </c>
      <c r="N230" s="44">
        <f t="shared" si="87"/>
        <v>17.059999999999999</v>
      </c>
      <c r="O230" s="39">
        <f t="shared" si="89"/>
        <v>17.059999999999999</v>
      </c>
      <c r="P230" s="46">
        <f t="shared" si="90"/>
        <v>171.483</v>
      </c>
      <c r="Q230" s="36">
        <f t="shared" si="91"/>
        <v>13907614.27</v>
      </c>
      <c r="R230" s="36">
        <f t="shared" si="92"/>
        <v>278214.01999999955</v>
      </c>
      <c r="S230" s="36">
        <f t="shared" si="93"/>
        <v>1736718.09</v>
      </c>
      <c r="T230" s="36">
        <f t="shared" si="85"/>
        <v>362233.82999999984</v>
      </c>
      <c r="U230" s="36">
        <f t="shared" si="94"/>
        <v>3310012.2</v>
      </c>
      <c r="V230" s="36">
        <f t="shared" si="95"/>
        <v>64434.37</v>
      </c>
      <c r="W230" s="33">
        <f t="shared" si="96"/>
        <v>19659226.780000001</v>
      </c>
      <c r="Y230" s="33"/>
      <c r="Z230" s="33"/>
    </row>
    <row r="231" spans="1:26" x14ac:dyDescent="0.3">
      <c r="A231" t="s">
        <v>226</v>
      </c>
      <c r="B231" t="s">
        <v>682</v>
      </c>
      <c r="C231" s="36">
        <v>714.84</v>
      </c>
      <c r="D231" s="51">
        <v>41.345999999999997</v>
      </c>
      <c r="E231" s="51">
        <v>3.4049999999999998</v>
      </c>
      <c r="F231">
        <v>0</v>
      </c>
      <c r="G231" s="42">
        <v>1.1599999999999999</v>
      </c>
      <c r="H231" s="42">
        <v>1.1599999999999999</v>
      </c>
      <c r="I231" s="45">
        <v>67585</v>
      </c>
      <c r="J231" s="45">
        <v>68937</v>
      </c>
      <c r="K231" s="41">
        <f>VLOOKUP(A231,'3121% SY'!$A$3:$I$325,9,FALSE)</f>
        <v>0.31340000000000001</v>
      </c>
      <c r="L231" s="42">
        <f t="shared" si="88"/>
        <v>1.0671269999999999</v>
      </c>
      <c r="M231" s="43">
        <f t="shared" si="86"/>
        <v>42.413126999999996</v>
      </c>
      <c r="N231" s="44">
        <f t="shared" si="87"/>
        <v>16.850000000000001</v>
      </c>
      <c r="O231" s="39">
        <f t="shared" si="89"/>
        <v>17</v>
      </c>
      <c r="P231" s="46">
        <f t="shared" si="90"/>
        <v>48.567</v>
      </c>
      <c r="Q231" s="36">
        <f t="shared" si="91"/>
        <v>3807584.81</v>
      </c>
      <c r="R231" s="36">
        <f t="shared" si="92"/>
        <v>76168.589999999851</v>
      </c>
      <c r="S231" s="36">
        <f t="shared" si="93"/>
        <v>491869.09</v>
      </c>
      <c r="T231" s="36">
        <f t="shared" si="85"/>
        <v>102590.98999999993</v>
      </c>
      <c r="U231" s="36">
        <f t="shared" si="94"/>
        <v>906205.18</v>
      </c>
      <c r="V231" s="36">
        <f t="shared" si="95"/>
        <v>17640.650000000001</v>
      </c>
      <c r="W231" s="33">
        <f t="shared" si="96"/>
        <v>5402059.3100000005</v>
      </c>
      <c r="Y231" s="33"/>
      <c r="Z231" s="33"/>
    </row>
    <row r="232" spans="1:26" x14ac:dyDescent="0.3">
      <c r="A232" t="s">
        <v>227</v>
      </c>
      <c r="B232" t="s">
        <v>768</v>
      </c>
      <c r="C232" s="36">
        <v>595.20000000000005</v>
      </c>
      <c r="D232" s="51">
        <v>36.881999999999998</v>
      </c>
      <c r="E232" s="51">
        <v>3.3380000000000001</v>
      </c>
      <c r="F232">
        <v>0</v>
      </c>
      <c r="G232" s="42">
        <v>1.18</v>
      </c>
      <c r="H232" s="42">
        <v>1.18</v>
      </c>
      <c r="I232" s="45">
        <v>67585</v>
      </c>
      <c r="J232" s="45">
        <v>68937</v>
      </c>
      <c r="K232" s="41">
        <f>VLOOKUP(A232,'3121% SY'!$A$3:$I$325,9,FALSE)</f>
        <v>0.29700000000000004</v>
      </c>
      <c r="L232" s="42">
        <f t="shared" si="88"/>
        <v>0.99138600000000021</v>
      </c>
      <c r="M232" s="43">
        <f t="shared" si="86"/>
        <v>37.873385999999996</v>
      </c>
      <c r="N232" s="44">
        <f t="shared" si="87"/>
        <v>15.72</v>
      </c>
      <c r="O232" s="39">
        <f t="shared" si="89"/>
        <v>17</v>
      </c>
      <c r="P232" s="46">
        <f t="shared" si="90"/>
        <v>40.439</v>
      </c>
      <c r="Q232" s="36">
        <f t="shared" si="91"/>
        <v>3225022.38</v>
      </c>
      <c r="R232" s="36">
        <f t="shared" si="92"/>
        <v>64514.760000000242</v>
      </c>
      <c r="S232" s="36">
        <f t="shared" si="93"/>
        <v>409551.63</v>
      </c>
      <c r="T232" s="36">
        <f t="shared" si="85"/>
        <v>85421.729999999981</v>
      </c>
      <c r="U232" s="36">
        <f t="shared" si="94"/>
        <v>767555.33</v>
      </c>
      <c r="V232" s="36">
        <f t="shared" si="95"/>
        <v>14941.62</v>
      </c>
      <c r="W232" s="33">
        <f t="shared" si="96"/>
        <v>4567007.45</v>
      </c>
      <c r="Y232" s="33"/>
      <c r="Z232" s="33"/>
    </row>
    <row r="233" spans="1:26" x14ac:dyDescent="0.3">
      <c r="A233" t="s">
        <v>228</v>
      </c>
      <c r="B233" t="s">
        <v>643</v>
      </c>
      <c r="C233" s="36">
        <v>150.10999999999999</v>
      </c>
      <c r="D233" s="51">
        <v>8.76</v>
      </c>
      <c r="E233" s="51">
        <v>0.73</v>
      </c>
      <c r="F233">
        <v>0</v>
      </c>
      <c r="G233" s="42">
        <v>1.1200000000000001</v>
      </c>
      <c r="H233" s="42">
        <v>1.1200000000000001</v>
      </c>
      <c r="I233" s="45">
        <v>67585</v>
      </c>
      <c r="J233" s="45">
        <v>68937</v>
      </c>
      <c r="K233" s="41">
        <f>VLOOKUP(A233,'3121% SY'!$A$3:$I$325,9,FALSE)</f>
        <v>0.24819999999999998</v>
      </c>
      <c r="L233" s="42">
        <f t="shared" si="88"/>
        <v>0.18118599999999999</v>
      </c>
      <c r="M233" s="43">
        <f t="shared" si="86"/>
        <v>8.9411860000000001</v>
      </c>
      <c r="N233" s="44">
        <f t="shared" si="87"/>
        <v>16.79</v>
      </c>
      <c r="O233" s="39">
        <f t="shared" si="89"/>
        <v>17</v>
      </c>
      <c r="P233" s="46">
        <f t="shared" si="90"/>
        <v>10.199</v>
      </c>
      <c r="Q233" s="36">
        <f t="shared" si="91"/>
        <v>772015.34</v>
      </c>
      <c r="R233" s="36">
        <f t="shared" si="92"/>
        <v>15443.739999999991</v>
      </c>
      <c r="S233" s="36">
        <f t="shared" si="93"/>
        <v>103291.8</v>
      </c>
      <c r="T233" s="36">
        <f t="shared" si="85"/>
        <v>21543.959999999992</v>
      </c>
      <c r="U233" s="36">
        <f t="shared" si="94"/>
        <v>183739.65</v>
      </c>
      <c r="V233" s="36">
        <f t="shared" si="95"/>
        <v>3576.77</v>
      </c>
      <c r="W233" s="33">
        <f t="shared" si="96"/>
        <v>1099611.26</v>
      </c>
      <c r="Y233" s="33"/>
      <c r="Z233" s="33"/>
    </row>
    <row r="234" spans="1:26" x14ac:dyDescent="0.3">
      <c r="A234" t="s">
        <v>229</v>
      </c>
      <c r="B234" t="s">
        <v>836</v>
      </c>
      <c r="C234" s="36">
        <v>633.20000000000005</v>
      </c>
      <c r="D234" s="51">
        <v>37.515000000000001</v>
      </c>
      <c r="E234" s="51">
        <v>5.3360000000000003</v>
      </c>
      <c r="F234">
        <v>0</v>
      </c>
      <c r="G234" s="42">
        <v>1.1200000000000001</v>
      </c>
      <c r="H234" s="42">
        <v>1.1200000000000001</v>
      </c>
      <c r="I234" s="45">
        <v>67585</v>
      </c>
      <c r="J234" s="45">
        <v>68937</v>
      </c>
      <c r="K234" s="41">
        <f>VLOOKUP(A234,'3121% SY'!$A$3:$I$325,9,FALSE)</f>
        <v>0.27070000000000005</v>
      </c>
      <c r="L234" s="42">
        <f t="shared" si="88"/>
        <v>1.4444552000000004</v>
      </c>
      <c r="M234" s="43">
        <f t="shared" si="86"/>
        <v>38.959455200000001</v>
      </c>
      <c r="N234" s="44">
        <f t="shared" si="87"/>
        <v>16.25</v>
      </c>
      <c r="O234" s="39">
        <f t="shared" si="89"/>
        <v>17</v>
      </c>
      <c r="P234" s="46">
        <f t="shared" si="90"/>
        <v>43.02</v>
      </c>
      <c r="Q234" s="36">
        <f t="shared" si="91"/>
        <v>3256407.5</v>
      </c>
      <c r="R234" s="36">
        <f t="shared" si="92"/>
        <v>65142.60999999987</v>
      </c>
      <c r="S234" s="36">
        <f t="shared" si="93"/>
        <v>435691.07</v>
      </c>
      <c r="T234" s="36">
        <f t="shared" si="85"/>
        <v>90873.73000000004</v>
      </c>
      <c r="U234" s="36">
        <f t="shared" si="94"/>
        <v>775024.99</v>
      </c>
      <c r="V234" s="36">
        <f t="shared" si="95"/>
        <v>15087.03</v>
      </c>
      <c r="W234" s="33">
        <f t="shared" si="96"/>
        <v>4638226.93</v>
      </c>
      <c r="Y234" s="33"/>
      <c r="Z234" s="33"/>
    </row>
    <row r="235" spans="1:26" x14ac:dyDescent="0.3">
      <c r="A235" t="s">
        <v>230</v>
      </c>
      <c r="B235" t="s">
        <v>894</v>
      </c>
      <c r="C235" s="36">
        <v>1327.2199999999998</v>
      </c>
      <c r="D235" s="51">
        <v>78.683000000000007</v>
      </c>
      <c r="E235" s="51">
        <v>7.024</v>
      </c>
      <c r="F235">
        <v>0</v>
      </c>
      <c r="G235" s="42">
        <v>1.1599999999999999</v>
      </c>
      <c r="H235" s="42">
        <v>1.2</v>
      </c>
      <c r="I235" s="45">
        <v>67585</v>
      </c>
      <c r="J235" s="45">
        <v>68937</v>
      </c>
      <c r="K235" s="41">
        <f>VLOOKUP(A235,'3121% SY'!$A$3:$I$325,9,FALSE)</f>
        <v>0.28739999999999999</v>
      </c>
      <c r="L235" s="42">
        <f t="shared" si="88"/>
        <v>2.0186975999999999</v>
      </c>
      <c r="M235" s="43">
        <f t="shared" si="86"/>
        <v>80.701697600000003</v>
      </c>
      <c r="N235" s="44">
        <f t="shared" si="87"/>
        <v>16.45</v>
      </c>
      <c r="O235" s="39">
        <f t="shared" si="89"/>
        <v>17</v>
      </c>
      <c r="P235" s="46">
        <f t="shared" si="90"/>
        <v>90.173000000000002</v>
      </c>
      <c r="Q235" s="36">
        <f t="shared" si="91"/>
        <v>7069436.96</v>
      </c>
      <c r="R235" s="36">
        <f t="shared" si="92"/>
        <v>390070.36000000034</v>
      </c>
      <c r="S235" s="36">
        <f t="shared" si="93"/>
        <v>913239.68</v>
      </c>
      <c r="T235" s="36">
        <f t="shared" si="85"/>
        <v>190477.83999999997</v>
      </c>
      <c r="U235" s="36">
        <f t="shared" si="94"/>
        <v>1682526</v>
      </c>
      <c r="V235" s="36">
        <f t="shared" si="95"/>
        <v>90340.3</v>
      </c>
      <c r="W235" s="33">
        <f t="shared" si="96"/>
        <v>10336091.140000001</v>
      </c>
      <c r="Y235" s="33"/>
      <c r="Z235" s="33"/>
    </row>
    <row r="236" spans="1:26" x14ac:dyDescent="0.3">
      <c r="A236" t="s">
        <v>1</v>
      </c>
      <c r="B236" t="s">
        <v>2</v>
      </c>
      <c r="C236" s="36">
        <v>8454.8000000000011</v>
      </c>
      <c r="D236" s="51">
        <v>544.73</v>
      </c>
      <c r="E236" s="51">
        <v>28.597999999999999</v>
      </c>
      <c r="F236">
        <v>0</v>
      </c>
      <c r="G236" s="42">
        <v>1.04</v>
      </c>
      <c r="H236" s="42">
        <v>1.04</v>
      </c>
      <c r="I236" s="45">
        <v>67585</v>
      </c>
      <c r="J236" s="45">
        <v>68937</v>
      </c>
      <c r="K236" s="41">
        <f>VLOOKUP(A236,'3121% SY'!$A$3:$I$325,9,FALSE)</f>
        <v>0.28039999999999998</v>
      </c>
      <c r="L236" s="42">
        <f t="shared" si="88"/>
        <v>8.0188791999999989</v>
      </c>
      <c r="M236" s="43">
        <f t="shared" si="86"/>
        <v>552.74887920000003</v>
      </c>
      <c r="N236" s="44">
        <f t="shared" si="87"/>
        <v>15.3</v>
      </c>
      <c r="O236" s="39">
        <f t="shared" si="89"/>
        <v>17</v>
      </c>
      <c r="P236" s="46">
        <f t="shared" si="90"/>
        <v>574.42899999999997</v>
      </c>
      <c r="Q236" s="36">
        <f t="shared" si="91"/>
        <v>40375695.32</v>
      </c>
      <c r="R236" s="36">
        <f t="shared" si="92"/>
        <v>807693.13000000268</v>
      </c>
      <c r="S236" s="36">
        <f t="shared" si="93"/>
        <v>5817610.1200000001</v>
      </c>
      <c r="T236" s="36">
        <f t="shared" si="85"/>
        <v>1213400.8399999999</v>
      </c>
      <c r="U236" s="36">
        <f t="shared" si="94"/>
        <v>9609415.4900000002</v>
      </c>
      <c r="V236" s="36">
        <f t="shared" si="95"/>
        <v>187061.73</v>
      </c>
      <c r="W236" s="33">
        <f t="shared" si="96"/>
        <v>58010876.629999995</v>
      </c>
      <c r="Y236" s="33"/>
      <c r="Z236" s="33"/>
    </row>
    <row r="237" spans="1:26" x14ac:dyDescent="0.3">
      <c r="A237" t="s">
        <v>231</v>
      </c>
      <c r="B237" t="s">
        <v>867</v>
      </c>
      <c r="C237" s="36">
        <v>46</v>
      </c>
      <c r="D237" s="51">
        <v>2.0830000000000002</v>
      </c>
      <c r="E237" s="51">
        <v>0.75</v>
      </c>
      <c r="F237">
        <v>0</v>
      </c>
      <c r="G237" s="42">
        <v>1</v>
      </c>
      <c r="H237" s="42">
        <v>1</v>
      </c>
      <c r="I237" s="45">
        <v>67585</v>
      </c>
      <c r="J237" s="45">
        <v>68937</v>
      </c>
      <c r="K237" s="41">
        <f>VLOOKUP(A237,'3121% SY'!$A$3:$I$325,9,FALSE)</f>
        <v>0.18169999999999997</v>
      </c>
      <c r="L237" s="42">
        <f t="shared" si="88"/>
        <v>0.13627499999999998</v>
      </c>
      <c r="M237" s="43">
        <f t="shared" si="86"/>
        <v>2.2192750000000001</v>
      </c>
      <c r="N237" s="44">
        <f t="shared" si="87"/>
        <v>20.73</v>
      </c>
      <c r="O237" s="39">
        <f t="shared" si="89"/>
        <v>20.73</v>
      </c>
      <c r="P237" s="46">
        <f t="shared" si="90"/>
        <v>2.5630000000000002</v>
      </c>
      <c r="Q237" s="36">
        <f t="shared" si="91"/>
        <v>173220.36</v>
      </c>
      <c r="R237" s="36">
        <f t="shared" si="92"/>
        <v>3465.1700000000128</v>
      </c>
      <c r="S237" s="36">
        <f t="shared" si="93"/>
        <v>25957.14</v>
      </c>
      <c r="T237" s="36">
        <f t="shared" si="85"/>
        <v>5413.98</v>
      </c>
      <c r="U237" s="36">
        <f t="shared" si="94"/>
        <v>41226.449999999997</v>
      </c>
      <c r="V237" s="36">
        <f t="shared" si="95"/>
        <v>802.53</v>
      </c>
      <c r="W237" s="33">
        <f t="shared" si="96"/>
        <v>250085.62999999998</v>
      </c>
      <c r="Y237" s="33"/>
      <c r="Z237" s="33"/>
    </row>
    <row r="238" spans="1:26" x14ac:dyDescent="0.3">
      <c r="A238" t="s">
        <v>232</v>
      </c>
      <c r="B238" t="s">
        <v>838</v>
      </c>
      <c r="C238" s="36">
        <v>17.399999999999999</v>
      </c>
      <c r="D238" s="51">
        <v>2.359</v>
      </c>
      <c r="E238" s="51">
        <v>0.28499999999999998</v>
      </c>
      <c r="F238">
        <v>0</v>
      </c>
      <c r="G238" s="42">
        <v>1</v>
      </c>
      <c r="H238" s="42">
        <v>1</v>
      </c>
      <c r="I238" s="45">
        <v>67585</v>
      </c>
      <c r="J238" s="45">
        <v>68937</v>
      </c>
      <c r="K238" s="41">
        <f>VLOOKUP(A238,'3121% SY'!$A$3:$I$325,9,FALSE)</f>
        <v>7.999999999999996E-2</v>
      </c>
      <c r="L238" s="42">
        <f t="shared" si="88"/>
        <v>2.2799999999999987E-2</v>
      </c>
      <c r="M238" s="43">
        <f t="shared" si="86"/>
        <v>2.3818000000000001</v>
      </c>
      <c r="N238" s="44">
        <f t="shared" si="87"/>
        <v>7.31</v>
      </c>
      <c r="O238" s="39">
        <f t="shared" si="89"/>
        <v>17</v>
      </c>
      <c r="P238" s="46">
        <f t="shared" si="90"/>
        <v>1.1819999999999999</v>
      </c>
      <c r="Q238" s="36">
        <f t="shared" si="91"/>
        <v>79885.47</v>
      </c>
      <c r="R238" s="36">
        <f t="shared" si="92"/>
        <v>1598.0599999999977</v>
      </c>
      <c r="S238" s="36">
        <f t="shared" si="93"/>
        <v>11970.87</v>
      </c>
      <c r="T238" s="36">
        <f t="shared" si="85"/>
        <v>2496.8099999999995</v>
      </c>
      <c r="U238" s="36">
        <f t="shared" si="94"/>
        <v>19012.740000000002</v>
      </c>
      <c r="V238" s="36">
        <f t="shared" si="95"/>
        <v>370.11</v>
      </c>
      <c r="W238" s="33">
        <f t="shared" si="96"/>
        <v>115334.06</v>
      </c>
      <c r="Y238" s="33"/>
      <c r="Z238" s="33"/>
    </row>
    <row r="239" spans="1:26" x14ac:dyDescent="0.3">
      <c r="A239" t="s">
        <v>233</v>
      </c>
      <c r="B239" t="s">
        <v>861</v>
      </c>
      <c r="C239" s="36">
        <v>344.43000000000006</v>
      </c>
      <c r="D239" s="51">
        <v>22.018000000000001</v>
      </c>
      <c r="E239" s="51">
        <v>2.335</v>
      </c>
      <c r="F239">
        <v>0</v>
      </c>
      <c r="G239" s="42">
        <v>1</v>
      </c>
      <c r="H239" s="42">
        <v>1</v>
      </c>
      <c r="I239" s="45">
        <v>67585</v>
      </c>
      <c r="J239" s="45">
        <v>68937</v>
      </c>
      <c r="K239" s="41">
        <f>VLOOKUP(A239,'3121% SY'!$A$3:$I$325,9,FALSE)</f>
        <v>0.23180000000000001</v>
      </c>
      <c r="L239" s="42">
        <f t="shared" si="88"/>
        <v>0.54125299999999998</v>
      </c>
      <c r="M239" s="43">
        <f t="shared" si="86"/>
        <v>22.559253000000002</v>
      </c>
      <c r="N239" s="44">
        <f t="shared" si="87"/>
        <v>15.27</v>
      </c>
      <c r="O239" s="39">
        <f t="shared" si="89"/>
        <v>17</v>
      </c>
      <c r="P239" s="46">
        <f t="shared" si="90"/>
        <v>23.401</v>
      </c>
      <c r="Q239" s="36">
        <f t="shared" si="91"/>
        <v>1581556.59</v>
      </c>
      <c r="R239" s="36">
        <f t="shared" si="92"/>
        <v>31638.149999999907</v>
      </c>
      <c r="S239" s="36">
        <f t="shared" si="93"/>
        <v>236996.9</v>
      </c>
      <c r="T239" s="36">
        <f t="shared" si="85"/>
        <v>49431.34</v>
      </c>
      <c r="U239" s="36">
        <f t="shared" si="94"/>
        <v>376410.47</v>
      </c>
      <c r="V239" s="36">
        <f t="shared" si="95"/>
        <v>7327.4</v>
      </c>
      <c r="W239" s="33">
        <f t="shared" si="96"/>
        <v>2283360.85</v>
      </c>
      <c r="Y239" s="33"/>
      <c r="Z239" s="33"/>
    </row>
    <row r="240" spans="1:26" x14ac:dyDescent="0.3">
      <c r="A240" t="s">
        <v>234</v>
      </c>
      <c r="B240" t="s">
        <v>697</v>
      </c>
      <c r="C240" s="36">
        <v>565.31999999999994</v>
      </c>
      <c r="D240" s="51">
        <v>32.618000000000002</v>
      </c>
      <c r="E240" s="51">
        <v>1.0009999999999999</v>
      </c>
      <c r="F240">
        <v>0</v>
      </c>
      <c r="G240" s="42">
        <v>1</v>
      </c>
      <c r="H240" s="42">
        <v>1</v>
      </c>
      <c r="I240" s="45">
        <v>67585</v>
      </c>
      <c r="J240" s="45">
        <v>68937</v>
      </c>
      <c r="K240" s="41">
        <f>VLOOKUP(A240,'3121% SY'!$A$3:$I$325,9,FALSE)</f>
        <v>0.24439999999999995</v>
      </c>
      <c r="L240" s="42">
        <f t="shared" si="88"/>
        <v>0.24464439999999993</v>
      </c>
      <c r="M240" s="43">
        <f t="shared" si="86"/>
        <v>32.862644400000001</v>
      </c>
      <c r="N240" s="44">
        <f t="shared" si="87"/>
        <v>17.2</v>
      </c>
      <c r="O240" s="39">
        <f t="shared" si="89"/>
        <v>17.2</v>
      </c>
      <c r="P240" s="46">
        <f t="shared" si="90"/>
        <v>37.962000000000003</v>
      </c>
      <c r="Q240" s="36">
        <f t="shared" si="91"/>
        <v>2565661.77</v>
      </c>
      <c r="R240" s="36">
        <f t="shared" si="92"/>
        <v>51324.620000000112</v>
      </c>
      <c r="S240" s="36">
        <f t="shared" si="93"/>
        <v>384465.47</v>
      </c>
      <c r="T240" s="36">
        <f t="shared" si="85"/>
        <v>80189.410000000033</v>
      </c>
      <c r="U240" s="36">
        <f t="shared" si="94"/>
        <v>610627.5</v>
      </c>
      <c r="V240" s="36">
        <f t="shared" si="95"/>
        <v>11886.78</v>
      </c>
      <c r="W240" s="33">
        <f t="shared" si="96"/>
        <v>3704155.5500000003</v>
      </c>
      <c r="Y240" s="33"/>
      <c r="Z240" s="33"/>
    </row>
    <row r="241" spans="1:26" x14ac:dyDescent="0.3">
      <c r="A241" t="s">
        <v>235</v>
      </c>
      <c r="B241" t="s">
        <v>696</v>
      </c>
      <c r="C241" s="36">
        <v>2631.62</v>
      </c>
      <c r="D241" s="51">
        <v>149.18600000000001</v>
      </c>
      <c r="E241" s="51">
        <v>20.37</v>
      </c>
      <c r="F241">
        <v>0</v>
      </c>
      <c r="G241" s="42">
        <v>1.04</v>
      </c>
      <c r="H241" s="42">
        <v>1.04</v>
      </c>
      <c r="I241" s="45">
        <v>67585</v>
      </c>
      <c r="J241" s="45">
        <v>68937</v>
      </c>
      <c r="K241" s="41">
        <f>VLOOKUP(A241,'3121% SY'!$A$3:$I$325,9,FALSE)</f>
        <v>0.32230000000000003</v>
      </c>
      <c r="L241" s="42">
        <f t="shared" si="88"/>
        <v>6.5652510000000008</v>
      </c>
      <c r="M241" s="43">
        <f t="shared" si="86"/>
        <v>155.751251</v>
      </c>
      <c r="N241" s="44">
        <f t="shared" si="87"/>
        <v>16.899999999999999</v>
      </c>
      <c r="O241" s="39">
        <f t="shared" si="89"/>
        <v>17</v>
      </c>
      <c r="P241" s="46">
        <f t="shared" si="90"/>
        <v>178.79499999999999</v>
      </c>
      <c r="Q241" s="36">
        <f t="shared" si="91"/>
        <v>12567214.48</v>
      </c>
      <c r="R241" s="36">
        <f t="shared" si="92"/>
        <v>251400.0700000003</v>
      </c>
      <c r="S241" s="36">
        <f t="shared" si="93"/>
        <v>1810771.39</v>
      </c>
      <c r="T241" s="36">
        <f t="shared" si="85"/>
        <v>377679.40999999992</v>
      </c>
      <c r="U241" s="36">
        <f t="shared" si="94"/>
        <v>2990997.05</v>
      </c>
      <c r="V241" s="36">
        <f t="shared" si="95"/>
        <v>58224.26</v>
      </c>
      <c r="W241" s="33">
        <f t="shared" si="96"/>
        <v>18056286.660000004</v>
      </c>
      <c r="Y241" s="33"/>
      <c r="Z241" s="33"/>
    </row>
    <row r="242" spans="1:26" x14ac:dyDescent="0.3">
      <c r="A242" t="s">
        <v>236</v>
      </c>
      <c r="B242" t="s">
        <v>627</v>
      </c>
      <c r="C242" s="36">
        <v>4166.9000000000005</v>
      </c>
      <c r="D242" s="51">
        <v>242.292</v>
      </c>
      <c r="E242" s="51">
        <v>17.015999999999998</v>
      </c>
      <c r="F242">
        <v>0</v>
      </c>
      <c r="G242" s="42">
        <v>1</v>
      </c>
      <c r="H242" s="42">
        <v>1</v>
      </c>
      <c r="I242" s="45">
        <v>67585</v>
      </c>
      <c r="J242" s="45">
        <v>68937</v>
      </c>
      <c r="K242" s="41">
        <f>VLOOKUP(A242,'3121% SY'!$A$3:$I$325,9,FALSE)</f>
        <v>0.32489999999999997</v>
      </c>
      <c r="L242" s="42">
        <f t="shared" si="88"/>
        <v>5.5284983999999993</v>
      </c>
      <c r="M242" s="43">
        <f t="shared" si="86"/>
        <v>247.82049839999999</v>
      </c>
      <c r="N242" s="44">
        <f t="shared" si="87"/>
        <v>16.809999999999999</v>
      </c>
      <c r="O242" s="39">
        <f t="shared" si="89"/>
        <v>17</v>
      </c>
      <c r="P242" s="46">
        <f t="shared" si="90"/>
        <v>283.10399999999998</v>
      </c>
      <c r="Q242" s="36">
        <f t="shared" si="91"/>
        <v>19133583.84</v>
      </c>
      <c r="R242" s="36">
        <f t="shared" si="92"/>
        <v>382756.6099999994</v>
      </c>
      <c r="S242" s="36">
        <f t="shared" si="93"/>
        <v>2867175.39</v>
      </c>
      <c r="T242" s="36">
        <f t="shared" si="85"/>
        <v>598017.56999999983</v>
      </c>
      <c r="U242" s="36">
        <f t="shared" si="94"/>
        <v>4553792.95</v>
      </c>
      <c r="V242" s="36">
        <f t="shared" si="95"/>
        <v>88646.43</v>
      </c>
      <c r="W242" s="33">
        <f t="shared" si="96"/>
        <v>27623972.789999999</v>
      </c>
      <c r="Y242" s="33"/>
      <c r="Z242" s="33"/>
    </row>
    <row r="243" spans="1:26" x14ac:dyDescent="0.3">
      <c r="A243" t="s">
        <v>237</v>
      </c>
      <c r="B243" t="s">
        <v>833</v>
      </c>
      <c r="C243" s="36">
        <v>210.20000000000002</v>
      </c>
      <c r="D243" s="51">
        <v>13.7</v>
      </c>
      <c r="E243" s="51">
        <v>1.143</v>
      </c>
      <c r="F243">
        <v>0</v>
      </c>
      <c r="G243" s="42">
        <v>1</v>
      </c>
      <c r="H243" s="42">
        <v>1.04</v>
      </c>
      <c r="I243" s="45">
        <v>67585</v>
      </c>
      <c r="J243" s="45">
        <v>68937</v>
      </c>
      <c r="K243" s="41">
        <f>VLOOKUP(A243,'3121% SY'!$A$3:$I$325,9,FALSE)</f>
        <v>0.22389999999999999</v>
      </c>
      <c r="L243" s="42">
        <f t="shared" si="88"/>
        <v>0.25591769999999997</v>
      </c>
      <c r="M243" s="43">
        <f t="shared" si="86"/>
        <v>13.955917699999999</v>
      </c>
      <c r="N243" s="44">
        <f t="shared" si="87"/>
        <v>15.06</v>
      </c>
      <c r="O243" s="39">
        <f t="shared" si="89"/>
        <v>17</v>
      </c>
      <c r="P243" s="46">
        <f t="shared" si="90"/>
        <v>14.281000000000001</v>
      </c>
      <c r="Q243" s="36">
        <f t="shared" si="91"/>
        <v>965181.39</v>
      </c>
      <c r="R243" s="36">
        <f t="shared" si="92"/>
        <v>58687.479999999981</v>
      </c>
      <c r="S243" s="36">
        <f t="shared" si="93"/>
        <v>144632.82999999999</v>
      </c>
      <c r="T243" s="36">
        <f t="shared" si="85"/>
        <v>30166.610000000015</v>
      </c>
      <c r="U243" s="36">
        <f t="shared" si="94"/>
        <v>229713.17</v>
      </c>
      <c r="V243" s="36">
        <f t="shared" si="95"/>
        <v>13592.02</v>
      </c>
      <c r="W243" s="33">
        <f t="shared" si="96"/>
        <v>1441973.5</v>
      </c>
      <c r="Y243" s="33"/>
      <c r="Z243" s="33"/>
    </row>
    <row r="244" spans="1:26" x14ac:dyDescent="0.3">
      <c r="A244" t="s">
        <v>238</v>
      </c>
      <c r="B244" t="s">
        <v>630</v>
      </c>
      <c r="C244" s="36">
        <v>1515.1999999999998</v>
      </c>
      <c r="D244" s="51">
        <v>84.552000000000007</v>
      </c>
      <c r="E244" s="51">
        <v>11.584</v>
      </c>
      <c r="F244">
        <v>0</v>
      </c>
      <c r="G244" s="42">
        <v>1</v>
      </c>
      <c r="H244" s="42">
        <v>1</v>
      </c>
      <c r="I244" s="45">
        <v>67585</v>
      </c>
      <c r="J244" s="45">
        <v>68937</v>
      </c>
      <c r="K244" s="41">
        <f>VLOOKUP(A244,'3121% SY'!$A$3:$I$325,9,FALSE)</f>
        <v>0.26449999999999996</v>
      </c>
      <c r="L244" s="42">
        <f t="shared" si="88"/>
        <v>3.0639679999999996</v>
      </c>
      <c r="M244" s="43">
        <f t="shared" si="86"/>
        <v>87.615968000000009</v>
      </c>
      <c r="N244" s="44">
        <f t="shared" si="87"/>
        <v>17.29</v>
      </c>
      <c r="O244" s="39">
        <f t="shared" si="89"/>
        <v>17.29</v>
      </c>
      <c r="P244" s="46">
        <f t="shared" si="90"/>
        <v>101.218</v>
      </c>
      <c r="Q244" s="36">
        <f t="shared" si="91"/>
        <v>6840818.5300000003</v>
      </c>
      <c r="R244" s="36">
        <f t="shared" si="92"/>
        <v>136846.73999999929</v>
      </c>
      <c r="S244" s="36">
        <f t="shared" si="93"/>
        <v>1025099.47</v>
      </c>
      <c r="T244" s="36">
        <f t="shared" si="85"/>
        <v>213808.85000000009</v>
      </c>
      <c r="U244" s="36">
        <f t="shared" si="94"/>
        <v>1628114.81</v>
      </c>
      <c r="V244" s="36">
        <f t="shared" si="95"/>
        <v>31693.7</v>
      </c>
      <c r="W244" s="33">
        <f t="shared" si="96"/>
        <v>9876382.0999999996</v>
      </c>
      <c r="Y244" s="33"/>
      <c r="Z244" s="33"/>
    </row>
    <row r="245" spans="1:26" x14ac:dyDescent="0.3">
      <c r="A245" t="s">
        <v>239</v>
      </c>
      <c r="B245" t="s">
        <v>647</v>
      </c>
      <c r="C245" s="36">
        <v>976.02</v>
      </c>
      <c r="D245" s="51">
        <v>68.483000000000004</v>
      </c>
      <c r="E245" s="51">
        <v>9.2970000000000006</v>
      </c>
      <c r="F245">
        <v>0</v>
      </c>
      <c r="G245" s="42">
        <v>1</v>
      </c>
      <c r="H245" s="42">
        <v>1.04</v>
      </c>
      <c r="I245" s="45">
        <v>67585</v>
      </c>
      <c r="J245" s="45">
        <v>68937</v>
      </c>
      <c r="K245" s="41">
        <f>VLOOKUP(A245,'3121% SY'!$A$3:$I$325,9,FALSE)</f>
        <v>0.32679999999999998</v>
      </c>
      <c r="L245" s="42">
        <f t="shared" si="88"/>
        <v>3.0382595999999999</v>
      </c>
      <c r="M245" s="43">
        <f t="shared" si="86"/>
        <v>71.521259600000008</v>
      </c>
      <c r="N245" s="44">
        <f t="shared" si="87"/>
        <v>13.65</v>
      </c>
      <c r="O245" s="39">
        <f t="shared" si="89"/>
        <v>17</v>
      </c>
      <c r="P245" s="46">
        <f t="shared" si="90"/>
        <v>66.311999999999998</v>
      </c>
      <c r="Q245" s="36">
        <f t="shared" si="91"/>
        <v>4481696.5199999996</v>
      </c>
      <c r="R245" s="36">
        <f t="shared" si="92"/>
        <v>272507.84000000078</v>
      </c>
      <c r="S245" s="36">
        <f t="shared" si="93"/>
        <v>671584.06</v>
      </c>
      <c r="T245" s="36">
        <f t="shared" si="85"/>
        <v>140074.81999999995</v>
      </c>
      <c r="U245" s="36">
        <f t="shared" si="94"/>
        <v>1066643.77</v>
      </c>
      <c r="V245" s="36">
        <f t="shared" si="95"/>
        <v>63112.82</v>
      </c>
      <c r="W245" s="33">
        <f t="shared" si="96"/>
        <v>6695619.8300000001</v>
      </c>
      <c r="Y245" s="33"/>
      <c r="Z245" s="33"/>
    </row>
    <row r="246" spans="1:26" x14ac:dyDescent="0.3">
      <c r="A246" t="s">
        <v>240</v>
      </c>
      <c r="B246" t="s">
        <v>853</v>
      </c>
      <c r="C246" s="36">
        <v>186.6</v>
      </c>
      <c r="D246" s="51">
        <v>11.5</v>
      </c>
      <c r="E246" s="51">
        <v>1</v>
      </c>
      <c r="F246">
        <v>0</v>
      </c>
      <c r="G246" s="42">
        <v>1</v>
      </c>
      <c r="H246" s="42">
        <v>1</v>
      </c>
      <c r="I246" s="45">
        <v>67585</v>
      </c>
      <c r="J246" s="45">
        <v>68937</v>
      </c>
      <c r="K246" s="41">
        <f>VLOOKUP(A246,'3121% SY'!$A$3:$I$325,9,FALSE)</f>
        <v>0.28110000000000002</v>
      </c>
      <c r="L246" s="42">
        <f t="shared" si="88"/>
        <v>0.28110000000000002</v>
      </c>
      <c r="M246" s="43">
        <f t="shared" si="86"/>
        <v>11.7811</v>
      </c>
      <c r="N246" s="44">
        <f t="shared" si="87"/>
        <v>15.84</v>
      </c>
      <c r="O246" s="39">
        <f t="shared" si="89"/>
        <v>17</v>
      </c>
      <c r="P246" s="46">
        <f t="shared" si="90"/>
        <v>12.678000000000001</v>
      </c>
      <c r="Q246" s="36">
        <f t="shared" si="91"/>
        <v>856842.63</v>
      </c>
      <c r="R246" s="36">
        <f t="shared" si="92"/>
        <v>17140.660000000033</v>
      </c>
      <c r="S246" s="36">
        <f t="shared" si="93"/>
        <v>128398.22</v>
      </c>
      <c r="T246" s="36">
        <f t="shared" si="85"/>
        <v>26780.5</v>
      </c>
      <c r="U246" s="36">
        <f t="shared" si="94"/>
        <v>203928.55</v>
      </c>
      <c r="V246" s="36">
        <f t="shared" si="95"/>
        <v>3969.78</v>
      </c>
      <c r="W246" s="33">
        <f t="shared" si="96"/>
        <v>1237060.3400000001</v>
      </c>
      <c r="Y246" s="33"/>
      <c r="Z246" s="33"/>
    </row>
    <row r="247" spans="1:26" x14ac:dyDescent="0.3">
      <c r="A247" t="s">
        <v>241</v>
      </c>
      <c r="B247" t="s">
        <v>795</v>
      </c>
      <c r="C247" s="36">
        <v>786.1</v>
      </c>
      <c r="D247" s="51">
        <v>49.082999999999998</v>
      </c>
      <c r="E247" s="51">
        <v>5.0999999999999996</v>
      </c>
      <c r="F247">
        <v>0</v>
      </c>
      <c r="G247" s="42">
        <v>1</v>
      </c>
      <c r="H247" s="42">
        <v>1</v>
      </c>
      <c r="I247" s="45">
        <v>67585</v>
      </c>
      <c r="J247" s="45">
        <v>68937</v>
      </c>
      <c r="K247" s="41">
        <f>VLOOKUP(A247,'3121% SY'!$A$3:$I$325,9,FALSE)</f>
        <v>0.20569999999999999</v>
      </c>
      <c r="L247" s="42">
        <f t="shared" si="88"/>
        <v>1.0490699999999999</v>
      </c>
      <c r="M247" s="43">
        <f t="shared" si="86"/>
        <v>50.132069999999999</v>
      </c>
      <c r="N247" s="44">
        <f t="shared" si="87"/>
        <v>15.68</v>
      </c>
      <c r="O247" s="39">
        <f t="shared" si="89"/>
        <v>17</v>
      </c>
      <c r="P247" s="46">
        <f t="shared" si="90"/>
        <v>53.408999999999999</v>
      </c>
      <c r="Q247" s="36">
        <f t="shared" si="91"/>
        <v>3609647.27</v>
      </c>
      <c r="R247" s="36">
        <f t="shared" si="92"/>
        <v>72208.959999999963</v>
      </c>
      <c r="S247" s="36">
        <f t="shared" si="93"/>
        <v>540907.12</v>
      </c>
      <c r="T247" s="36">
        <f t="shared" si="85"/>
        <v>112819.04000000004</v>
      </c>
      <c r="U247" s="36">
        <f t="shared" si="94"/>
        <v>859096.05</v>
      </c>
      <c r="V247" s="36">
        <f t="shared" si="95"/>
        <v>16723.599999999999</v>
      </c>
      <c r="W247" s="33">
        <f t="shared" si="96"/>
        <v>5211402.0399999991</v>
      </c>
      <c r="Y247" s="33"/>
      <c r="Z247" s="33"/>
    </row>
    <row r="248" spans="1:26" x14ac:dyDescent="0.3">
      <c r="A248" t="s">
        <v>242</v>
      </c>
      <c r="B248" t="s">
        <v>646</v>
      </c>
      <c r="C248" s="36">
        <v>566.64</v>
      </c>
      <c r="D248" s="51">
        <v>38.335999999999999</v>
      </c>
      <c r="E248" s="51">
        <v>3.1669999999999998</v>
      </c>
      <c r="F248">
        <v>0</v>
      </c>
      <c r="G248" s="42">
        <v>1</v>
      </c>
      <c r="H248" s="42">
        <v>1</v>
      </c>
      <c r="I248" s="45">
        <v>67585</v>
      </c>
      <c r="J248" s="45">
        <v>68937</v>
      </c>
      <c r="K248" s="41">
        <f>VLOOKUP(A248,'3121% SY'!$A$3:$I$325,9,FALSE)</f>
        <v>0.3014</v>
      </c>
      <c r="L248" s="42">
        <f t="shared" si="88"/>
        <v>0.95453379999999999</v>
      </c>
      <c r="M248" s="43">
        <f t="shared" si="86"/>
        <v>39.290533799999999</v>
      </c>
      <c r="N248" s="44">
        <f t="shared" si="87"/>
        <v>14.42</v>
      </c>
      <c r="O248" s="39">
        <f t="shared" si="89"/>
        <v>17</v>
      </c>
      <c r="P248" s="46">
        <f t="shared" si="90"/>
        <v>38.497999999999998</v>
      </c>
      <c r="Q248" s="36">
        <f t="shared" si="91"/>
        <v>2601887.33</v>
      </c>
      <c r="R248" s="36">
        <f t="shared" si="92"/>
        <v>52049.299999999814</v>
      </c>
      <c r="S248" s="36">
        <f t="shared" si="93"/>
        <v>389893.88</v>
      </c>
      <c r="T248" s="36">
        <f t="shared" si="85"/>
        <v>81321.640000000014</v>
      </c>
      <c r="U248" s="36">
        <f t="shared" si="94"/>
        <v>619249.18000000005</v>
      </c>
      <c r="V248" s="36">
        <f t="shared" si="95"/>
        <v>12054.62</v>
      </c>
      <c r="W248" s="33">
        <f t="shared" si="96"/>
        <v>3756455.95</v>
      </c>
      <c r="Y248" s="33"/>
      <c r="Z248" s="33"/>
    </row>
    <row r="249" spans="1:26" x14ac:dyDescent="0.3">
      <c r="A249" t="s">
        <v>243</v>
      </c>
      <c r="B249" t="s">
        <v>752</v>
      </c>
      <c r="C249" s="36">
        <v>374.77</v>
      </c>
      <c r="D249" s="51">
        <v>23.08</v>
      </c>
      <c r="E249" s="51">
        <v>2.29</v>
      </c>
      <c r="F249">
        <v>0</v>
      </c>
      <c r="G249" s="42">
        <v>1</v>
      </c>
      <c r="H249" s="42">
        <v>1</v>
      </c>
      <c r="I249" s="45">
        <v>67585</v>
      </c>
      <c r="J249" s="45">
        <v>68937</v>
      </c>
      <c r="K249" s="41">
        <f>VLOOKUP(A249,'3121% SY'!$A$3:$I$325,9,FALSE)</f>
        <v>0.23680000000000001</v>
      </c>
      <c r="L249" s="42">
        <f t="shared" si="88"/>
        <v>0.54227200000000009</v>
      </c>
      <c r="M249" s="43">
        <f t="shared" si="86"/>
        <v>23.622271999999999</v>
      </c>
      <c r="N249" s="44">
        <f t="shared" si="87"/>
        <v>15.87</v>
      </c>
      <c r="O249" s="39">
        <f t="shared" si="89"/>
        <v>17</v>
      </c>
      <c r="P249" s="46">
        <f t="shared" si="90"/>
        <v>25.462</v>
      </c>
      <c r="Q249" s="36">
        <f t="shared" si="91"/>
        <v>1720849.27</v>
      </c>
      <c r="R249" s="36">
        <f t="shared" si="92"/>
        <v>34424.619999999879</v>
      </c>
      <c r="S249" s="36">
        <f t="shared" si="93"/>
        <v>257869.97</v>
      </c>
      <c r="T249" s="36">
        <f t="shared" si="85"/>
        <v>53784.91</v>
      </c>
      <c r="U249" s="36">
        <f t="shared" si="94"/>
        <v>409562.13</v>
      </c>
      <c r="V249" s="36">
        <f t="shared" si="95"/>
        <v>7972.74</v>
      </c>
      <c r="W249" s="33">
        <f t="shared" si="96"/>
        <v>2484463.64</v>
      </c>
      <c r="Y249" s="33"/>
      <c r="Z249" s="33"/>
    </row>
    <row r="250" spans="1:26" x14ac:dyDescent="0.3">
      <c r="A250" t="s">
        <v>890</v>
      </c>
      <c r="B250" t="s">
        <v>891</v>
      </c>
      <c r="C250" s="36">
        <v>351.8</v>
      </c>
      <c r="D250" s="51">
        <v>20.707000000000001</v>
      </c>
      <c r="E250" s="51">
        <v>1.353</v>
      </c>
      <c r="F250">
        <v>0</v>
      </c>
      <c r="G250" s="42">
        <v>1.04</v>
      </c>
      <c r="H250" s="42">
        <v>1.04</v>
      </c>
      <c r="I250" s="45">
        <v>67585</v>
      </c>
      <c r="J250" s="45">
        <v>68937</v>
      </c>
      <c r="K250" s="41">
        <f>VLOOKUP(A250,'3121% SY'!$A$3:$I$325,9,FALSE)</f>
        <v>0.14039999999999997</v>
      </c>
      <c r="L250" s="42">
        <f t="shared" si="88"/>
        <v>0.18996119999999997</v>
      </c>
      <c r="M250" s="43">
        <f t="shared" si="86"/>
        <v>20.8969612</v>
      </c>
      <c r="N250" s="44">
        <f t="shared" si="87"/>
        <v>16.829999999999998</v>
      </c>
      <c r="O250" s="39">
        <f t="shared" si="89"/>
        <v>17</v>
      </c>
      <c r="P250" s="46">
        <f t="shared" si="90"/>
        <v>23.902000000000001</v>
      </c>
      <c r="Q250" s="36">
        <f t="shared" si="91"/>
        <v>1680033.34</v>
      </c>
      <c r="R250" s="36">
        <f t="shared" si="92"/>
        <v>33608.119999999879</v>
      </c>
      <c r="S250" s="36">
        <f t="shared" si="93"/>
        <v>242070.85</v>
      </c>
      <c r="T250" s="36">
        <f t="shared" si="85"/>
        <v>50489.629999999976</v>
      </c>
      <c r="U250" s="36">
        <f t="shared" si="94"/>
        <v>399847.93</v>
      </c>
      <c r="V250" s="36">
        <f t="shared" si="95"/>
        <v>7783.64</v>
      </c>
      <c r="W250" s="33">
        <f t="shared" si="96"/>
        <v>2413833.5100000002</v>
      </c>
      <c r="Y250" s="33"/>
      <c r="Z250" s="33"/>
    </row>
    <row r="251" spans="1:26" x14ac:dyDescent="0.3">
      <c r="A251" t="s">
        <v>996</v>
      </c>
      <c r="B251" t="s">
        <v>997</v>
      </c>
      <c r="C251" s="36">
        <v>0</v>
      </c>
      <c r="D251" s="51">
        <v>0</v>
      </c>
      <c r="E251" s="51">
        <v>0</v>
      </c>
      <c r="F251">
        <v>0</v>
      </c>
      <c r="G251" s="42">
        <v>1.04</v>
      </c>
      <c r="H251" s="42">
        <v>1.04</v>
      </c>
      <c r="I251" s="45">
        <v>67585</v>
      </c>
      <c r="J251" s="45">
        <v>68937</v>
      </c>
      <c r="K251" s="41">
        <f>VLOOKUP(A251,'3121% SY'!$A$3:$I$325,9,FALSE)</f>
        <v>0.28039999999999998</v>
      </c>
      <c r="L251" s="42">
        <f t="shared" ref="L251" si="107">K251*E251</f>
        <v>0</v>
      </c>
      <c r="M251" s="43">
        <f t="shared" ref="M251" si="108">SUM(L251,D251,F251)</f>
        <v>0</v>
      </c>
      <c r="N251" s="44">
        <f t="shared" ref="N251" si="109">IFERROR(ROUND(C251/M251,2),0)</f>
        <v>0</v>
      </c>
      <c r="O251" s="39">
        <f t="shared" ref="O251" si="110">IF(N251&gt;$O$2,IF(N251&gt;25.23,25.23,N251),$O$2)</f>
        <v>17</v>
      </c>
      <c r="P251" s="46">
        <f t="shared" si="90"/>
        <v>0</v>
      </c>
      <c r="Q251" s="36">
        <f t="shared" ref="Q251" si="111">ROUND($P251*I251*G251,2)</f>
        <v>0</v>
      </c>
      <c r="R251" s="36">
        <f t="shared" ref="R251" si="112">ROUND($P251*J251*H251,2)-Q251</f>
        <v>0</v>
      </c>
      <c r="S251" s="36">
        <f t="shared" si="93"/>
        <v>0</v>
      </c>
      <c r="T251" s="36">
        <f t="shared" si="85"/>
        <v>0</v>
      </c>
      <c r="U251" s="36">
        <f t="shared" ref="U251" si="113">ROUND(Q251*0.238,2)</f>
        <v>0</v>
      </c>
      <c r="V251" s="36">
        <f t="shared" ref="V251" si="114">ROUND(R251*0.2316,2)</f>
        <v>0</v>
      </c>
      <c r="W251" s="33">
        <f t="shared" ref="W251" si="115">SUM(Q251:V251)</f>
        <v>0</v>
      </c>
      <c r="Y251" s="33"/>
      <c r="Z251" s="33"/>
    </row>
    <row r="252" spans="1:26" x14ac:dyDescent="0.3">
      <c r="A252" t="s">
        <v>944</v>
      </c>
      <c r="B252" t="s">
        <v>945</v>
      </c>
      <c r="C252" s="36">
        <v>0</v>
      </c>
      <c r="D252" s="51">
        <v>0</v>
      </c>
      <c r="E252" s="51">
        <v>0</v>
      </c>
      <c r="F252">
        <v>0</v>
      </c>
      <c r="G252" s="42">
        <v>1.04</v>
      </c>
      <c r="H252" s="42">
        <v>1.04</v>
      </c>
      <c r="I252" s="45">
        <v>67585</v>
      </c>
      <c r="J252" s="45">
        <v>68937</v>
      </c>
      <c r="K252" s="41">
        <f>VLOOKUP(A252,'3121% SY'!$A$3:$I$325,9,FALSE)</f>
        <v>0.12870000000000004</v>
      </c>
      <c r="L252" s="42">
        <f t="shared" si="88"/>
        <v>0</v>
      </c>
      <c r="M252" s="43">
        <f t="shared" si="86"/>
        <v>0</v>
      </c>
      <c r="N252" s="44">
        <f t="shared" si="87"/>
        <v>0</v>
      </c>
      <c r="O252" s="39">
        <f t="shared" si="89"/>
        <v>17</v>
      </c>
      <c r="P252" s="46">
        <f t="shared" si="90"/>
        <v>0</v>
      </c>
      <c r="Q252" s="36">
        <f t="shared" si="91"/>
        <v>0</v>
      </c>
      <c r="R252" s="36">
        <f t="shared" si="92"/>
        <v>0</v>
      </c>
      <c r="S252" s="36">
        <f t="shared" si="93"/>
        <v>0</v>
      </c>
      <c r="T252" s="36">
        <f t="shared" si="85"/>
        <v>0</v>
      </c>
      <c r="U252" s="36">
        <f t="shared" si="94"/>
        <v>0</v>
      </c>
      <c r="V252" s="36">
        <f t="shared" si="95"/>
        <v>0</v>
      </c>
      <c r="W252" s="33">
        <f t="shared" si="96"/>
        <v>0</v>
      </c>
      <c r="Y252" s="33"/>
      <c r="Z252" s="33"/>
    </row>
    <row r="253" spans="1:26" x14ac:dyDescent="0.3">
      <c r="A253" t="s">
        <v>244</v>
      </c>
      <c r="B253" t="s">
        <v>865</v>
      </c>
      <c r="C253" s="36">
        <v>21.4</v>
      </c>
      <c r="D253" s="51">
        <v>1.3879999999999999</v>
      </c>
      <c r="E253" s="51">
        <v>0.22</v>
      </c>
      <c r="F253">
        <v>0</v>
      </c>
      <c r="G253" s="42">
        <v>1</v>
      </c>
      <c r="H253" s="42">
        <v>1.04</v>
      </c>
      <c r="I253" s="45">
        <v>67585</v>
      </c>
      <c r="J253" s="45">
        <v>68937</v>
      </c>
      <c r="K253" s="41">
        <f>VLOOKUP(A253,'3121% SY'!$A$3:$I$325,9,FALSE)</f>
        <v>7.999999999999996E-2</v>
      </c>
      <c r="L253" s="42">
        <f t="shared" si="88"/>
        <v>1.7599999999999991E-2</v>
      </c>
      <c r="M253" s="43">
        <f t="shared" si="86"/>
        <v>1.4056</v>
      </c>
      <c r="N253" s="44">
        <f t="shared" si="87"/>
        <v>15.22</v>
      </c>
      <c r="O253" s="39">
        <f t="shared" si="89"/>
        <v>17</v>
      </c>
      <c r="P253" s="46">
        <f t="shared" si="90"/>
        <v>1.454</v>
      </c>
      <c r="Q253" s="36">
        <f t="shared" si="91"/>
        <v>98268.59</v>
      </c>
      <c r="R253" s="36">
        <f t="shared" si="92"/>
        <v>5975.1800000000076</v>
      </c>
      <c r="S253" s="36">
        <f t="shared" si="93"/>
        <v>14725.59</v>
      </c>
      <c r="T253" s="36">
        <f t="shared" si="85"/>
        <v>3071.369999999999</v>
      </c>
      <c r="U253" s="36">
        <f t="shared" si="94"/>
        <v>23387.919999999998</v>
      </c>
      <c r="V253" s="36">
        <f t="shared" si="95"/>
        <v>1383.85</v>
      </c>
      <c r="W253" s="33">
        <f t="shared" si="96"/>
        <v>146812.5</v>
      </c>
      <c r="Y253" s="33"/>
      <c r="Z253" s="33"/>
    </row>
    <row r="254" spans="1:26" x14ac:dyDescent="0.3">
      <c r="A254" t="s">
        <v>245</v>
      </c>
      <c r="B254" t="s">
        <v>631</v>
      </c>
      <c r="C254" s="36">
        <v>185</v>
      </c>
      <c r="D254" s="51">
        <v>11.061999999999999</v>
      </c>
      <c r="E254" s="51">
        <v>0.38</v>
      </c>
      <c r="F254">
        <v>0</v>
      </c>
      <c r="G254" s="42">
        <v>1</v>
      </c>
      <c r="H254" s="42">
        <v>1</v>
      </c>
      <c r="I254" s="45">
        <v>67585</v>
      </c>
      <c r="J254" s="45">
        <v>68937</v>
      </c>
      <c r="K254" s="41">
        <f>VLOOKUP(A254,'3121% SY'!$A$3:$I$325,9,FALSE)</f>
        <v>0.24029999999999996</v>
      </c>
      <c r="L254" s="42">
        <f t="shared" si="88"/>
        <v>9.1313999999999979E-2</v>
      </c>
      <c r="M254" s="43">
        <f t="shared" si="86"/>
        <v>11.153314</v>
      </c>
      <c r="N254" s="44">
        <f t="shared" si="87"/>
        <v>16.59</v>
      </c>
      <c r="O254" s="39">
        <f t="shared" si="89"/>
        <v>17</v>
      </c>
      <c r="P254" s="46">
        <f t="shared" si="90"/>
        <v>12.569000000000001</v>
      </c>
      <c r="Q254" s="36">
        <f t="shared" si="91"/>
        <v>849475.87</v>
      </c>
      <c r="R254" s="36">
        <f t="shared" si="92"/>
        <v>16993.280000000028</v>
      </c>
      <c r="S254" s="36">
        <f t="shared" si="93"/>
        <v>127294.31</v>
      </c>
      <c r="T254" s="36">
        <f t="shared" si="85"/>
        <v>26550.25</v>
      </c>
      <c r="U254" s="36">
        <f t="shared" si="94"/>
        <v>202175.26</v>
      </c>
      <c r="V254" s="36">
        <f t="shared" si="95"/>
        <v>3935.64</v>
      </c>
      <c r="W254" s="33">
        <f t="shared" si="96"/>
        <v>1226424.6099999999</v>
      </c>
      <c r="Y254" s="33"/>
      <c r="Z254" s="33"/>
    </row>
    <row r="255" spans="1:26" x14ac:dyDescent="0.3">
      <c r="A255" t="s">
        <v>246</v>
      </c>
      <c r="B255" t="s">
        <v>793</v>
      </c>
      <c r="C255" s="36">
        <v>109</v>
      </c>
      <c r="D255" s="51">
        <v>10.119999999999999</v>
      </c>
      <c r="E255" s="51">
        <v>0.26</v>
      </c>
      <c r="F255">
        <v>0</v>
      </c>
      <c r="G255" s="42">
        <v>1</v>
      </c>
      <c r="H255" s="42">
        <v>1</v>
      </c>
      <c r="I255" s="45">
        <v>67585</v>
      </c>
      <c r="J255" s="45">
        <v>68937</v>
      </c>
      <c r="K255" s="41">
        <f>VLOOKUP(A255,'3121% SY'!$A$3:$I$325,9,FALSE)</f>
        <v>0.24070000000000003</v>
      </c>
      <c r="L255" s="42">
        <f t="shared" si="88"/>
        <v>6.2582000000000013E-2</v>
      </c>
      <c r="M255" s="43">
        <f t="shared" si="86"/>
        <v>10.182582</v>
      </c>
      <c r="N255" s="44">
        <f t="shared" si="87"/>
        <v>10.7</v>
      </c>
      <c r="O255" s="39">
        <f t="shared" si="89"/>
        <v>17</v>
      </c>
      <c r="P255" s="46">
        <f t="shared" si="90"/>
        <v>7.4059999999999997</v>
      </c>
      <c r="Q255" s="36">
        <f t="shared" si="91"/>
        <v>500534.51</v>
      </c>
      <c r="R255" s="36">
        <f t="shared" si="92"/>
        <v>10012.909999999974</v>
      </c>
      <c r="S255" s="36">
        <f t="shared" si="93"/>
        <v>75005.3</v>
      </c>
      <c r="T255" s="36">
        <f t="shared" si="85"/>
        <v>15644.14</v>
      </c>
      <c r="U255" s="36">
        <f t="shared" si="94"/>
        <v>119127.21</v>
      </c>
      <c r="V255" s="36">
        <f t="shared" si="95"/>
        <v>2318.9899999999998</v>
      </c>
      <c r="W255" s="33">
        <f t="shared" si="96"/>
        <v>722643.05999999994</v>
      </c>
      <c r="Y255" s="33"/>
      <c r="Z255" s="33"/>
    </row>
    <row r="256" spans="1:26" x14ac:dyDescent="0.3">
      <c r="A256" t="s">
        <v>247</v>
      </c>
      <c r="B256" t="s">
        <v>783</v>
      </c>
      <c r="C256" s="36">
        <v>97.199999999999989</v>
      </c>
      <c r="D256" s="51">
        <v>6.4939999999999998</v>
      </c>
      <c r="E256" s="51">
        <v>1.0880000000000001</v>
      </c>
      <c r="F256">
        <v>0</v>
      </c>
      <c r="G256" s="42">
        <v>1</v>
      </c>
      <c r="H256" s="42">
        <v>1</v>
      </c>
      <c r="I256" s="45">
        <v>67585</v>
      </c>
      <c r="J256" s="45">
        <v>68937</v>
      </c>
      <c r="K256" s="41">
        <f>VLOOKUP(A256,'3121% SY'!$A$3:$I$325,9,FALSE)</f>
        <v>0.16310000000000002</v>
      </c>
      <c r="L256" s="42">
        <f t="shared" si="88"/>
        <v>0.17745280000000005</v>
      </c>
      <c r="M256" s="43">
        <f t="shared" si="86"/>
        <v>6.6714528</v>
      </c>
      <c r="N256" s="44">
        <f t="shared" si="87"/>
        <v>14.57</v>
      </c>
      <c r="O256" s="39">
        <f t="shared" si="89"/>
        <v>17</v>
      </c>
      <c r="P256" s="46">
        <f t="shared" si="90"/>
        <v>6.6040000000000001</v>
      </c>
      <c r="Q256" s="36">
        <f t="shared" si="91"/>
        <v>446331.34</v>
      </c>
      <c r="R256" s="36">
        <f t="shared" si="92"/>
        <v>8928.609999999986</v>
      </c>
      <c r="S256" s="36">
        <f t="shared" si="93"/>
        <v>66882.929999999993</v>
      </c>
      <c r="T256" s="36">
        <f t="shared" si="85"/>
        <v>13950.030000000013</v>
      </c>
      <c r="U256" s="36">
        <f t="shared" si="94"/>
        <v>106226.86</v>
      </c>
      <c r="V256" s="36">
        <f t="shared" si="95"/>
        <v>2067.87</v>
      </c>
      <c r="W256" s="33">
        <f t="shared" si="96"/>
        <v>644387.64</v>
      </c>
      <c r="Y256" s="33"/>
      <c r="Z256" s="33"/>
    </row>
    <row r="257" spans="1:26" x14ac:dyDescent="0.3">
      <c r="A257" t="s">
        <v>248</v>
      </c>
      <c r="B257" t="s">
        <v>638</v>
      </c>
      <c r="C257" s="36">
        <v>428.1</v>
      </c>
      <c r="D257" s="51">
        <v>24.513999999999999</v>
      </c>
      <c r="E257" s="51">
        <v>3.274</v>
      </c>
      <c r="F257">
        <v>0</v>
      </c>
      <c r="G257" s="42">
        <v>1</v>
      </c>
      <c r="H257" s="42">
        <v>1.04</v>
      </c>
      <c r="I257" s="45">
        <v>67585</v>
      </c>
      <c r="J257" s="45">
        <v>68937</v>
      </c>
      <c r="K257" s="41">
        <f>VLOOKUP(A257,'3121% SY'!$A$3:$I$325,9,FALSE)</f>
        <v>0.27359999999999995</v>
      </c>
      <c r="L257" s="42">
        <f t="shared" si="88"/>
        <v>0.89576639999999985</v>
      </c>
      <c r="M257" s="43">
        <f t="shared" si="86"/>
        <v>25.409766399999999</v>
      </c>
      <c r="N257" s="44">
        <f t="shared" si="87"/>
        <v>16.850000000000001</v>
      </c>
      <c r="O257" s="39">
        <f t="shared" si="89"/>
        <v>17</v>
      </c>
      <c r="P257" s="46">
        <f t="shared" si="90"/>
        <v>29.085999999999999</v>
      </c>
      <c r="Q257" s="36">
        <f t="shared" si="91"/>
        <v>1965777.31</v>
      </c>
      <c r="R257" s="36">
        <f t="shared" si="92"/>
        <v>119528.33999999985</v>
      </c>
      <c r="S257" s="36">
        <f t="shared" si="93"/>
        <v>294572.53999999998</v>
      </c>
      <c r="T257" s="36">
        <f t="shared" si="85"/>
        <v>61440.100000000035</v>
      </c>
      <c r="U257" s="36">
        <f t="shared" si="94"/>
        <v>467855</v>
      </c>
      <c r="V257" s="36">
        <f t="shared" si="95"/>
        <v>27682.76</v>
      </c>
      <c r="W257" s="33">
        <f t="shared" si="96"/>
        <v>2936856.05</v>
      </c>
      <c r="Y257" s="33"/>
      <c r="Z257" s="33"/>
    </row>
    <row r="258" spans="1:26" x14ac:dyDescent="0.3">
      <c r="A258" t="s">
        <v>249</v>
      </c>
      <c r="B258" t="s">
        <v>685</v>
      </c>
      <c r="C258" s="36">
        <v>59.000000000000007</v>
      </c>
      <c r="D258" s="51">
        <v>3.778</v>
      </c>
      <c r="E258" s="51">
        <v>0.26100000000000001</v>
      </c>
      <c r="F258">
        <v>0</v>
      </c>
      <c r="G258" s="42">
        <v>1</v>
      </c>
      <c r="H258" s="42">
        <v>1</v>
      </c>
      <c r="I258" s="45">
        <v>67585</v>
      </c>
      <c r="J258" s="45">
        <v>68937</v>
      </c>
      <c r="K258" s="41">
        <f>VLOOKUP(A258,'3121% SY'!$A$3:$I$325,9,FALSE)</f>
        <v>0.248</v>
      </c>
      <c r="L258" s="42">
        <f t="shared" si="88"/>
        <v>6.4728000000000008E-2</v>
      </c>
      <c r="M258" s="43">
        <f t="shared" si="86"/>
        <v>3.8427280000000001</v>
      </c>
      <c r="N258" s="44">
        <f t="shared" si="87"/>
        <v>15.35</v>
      </c>
      <c r="O258" s="39">
        <f t="shared" si="89"/>
        <v>17</v>
      </c>
      <c r="P258" s="46">
        <f t="shared" si="90"/>
        <v>4.0090000000000003</v>
      </c>
      <c r="Q258" s="36">
        <f t="shared" si="91"/>
        <v>270948.27</v>
      </c>
      <c r="R258" s="36">
        <f t="shared" si="92"/>
        <v>5420.1599999999744</v>
      </c>
      <c r="S258" s="36">
        <f t="shared" si="93"/>
        <v>40601.71</v>
      </c>
      <c r="T258" s="36">
        <f t="shared" si="85"/>
        <v>8468.4500000000044</v>
      </c>
      <c r="U258" s="36">
        <f t="shared" si="94"/>
        <v>64485.69</v>
      </c>
      <c r="V258" s="36">
        <f t="shared" si="95"/>
        <v>1255.31</v>
      </c>
      <c r="W258" s="33">
        <f t="shared" si="96"/>
        <v>391179.59</v>
      </c>
      <c r="Y258" s="33"/>
      <c r="Z258" s="33"/>
    </row>
    <row r="259" spans="1:26" x14ac:dyDescent="0.3">
      <c r="A259" t="s">
        <v>250</v>
      </c>
      <c r="B259" t="s">
        <v>900</v>
      </c>
      <c r="C259" s="36">
        <v>35.6</v>
      </c>
      <c r="D259" s="51">
        <v>2.3839999999999999</v>
      </c>
      <c r="E259" s="51">
        <v>0</v>
      </c>
      <c r="F259">
        <v>0</v>
      </c>
      <c r="G259" s="42">
        <v>1</v>
      </c>
      <c r="H259" s="42">
        <v>1</v>
      </c>
      <c r="I259" s="45">
        <v>67585</v>
      </c>
      <c r="J259" s="45">
        <v>68937</v>
      </c>
      <c r="K259" s="41">
        <f>VLOOKUP(A259,'3121% SY'!$A$3:$I$325,9,FALSE)</f>
        <v>0.11570000000000003</v>
      </c>
      <c r="L259" s="42">
        <f t="shared" si="88"/>
        <v>0</v>
      </c>
      <c r="M259" s="43">
        <f t="shared" si="86"/>
        <v>2.3839999999999999</v>
      </c>
      <c r="N259" s="44">
        <f t="shared" si="87"/>
        <v>14.93</v>
      </c>
      <c r="O259" s="39">
        <f t="shared" si="89"/>
        <v>17</v>
      </c>
      <c r="P259" s="46">
        <f t="shared" si="90"/>
        <v>2.419</v>
      </c>
      <c r="Q259" s="36">
        <f t="shared" si="91"/>
        <v>163488.12</v>
      </c>
      <c r="R259" s="36">
        <f t="shared" si="92"/>
        <v>3270.4800000000105</v>
      </c>
      <c r="S259" s="36">
        <f t="shared" si="93"/>
        <v>24498.76</v>
      </c>
      <c r="T259" s="36">
        <f t="shared" ref="T259:T320" si="116">ROUND($P259*1000*12*1.02,2)-S259</f>
        <v>5109.8000000000029</v>
      </c>
      <c r="U259" s="36">
        <f t="shared" si="94"/>
        <v>38910.17</v>
      </c>
      <c r="V259" s="36">
        <f t="shared" si="95"/>
        <v>757.44</v>
      </c>
      <c r="W259" s="33">
        <f t="shared" si="96"/>
        <v>236034.77000000002</v>
      </c>
      <c r="Y259" s="33"/>
      <c r="Z259" s="33"/>
    </row>
    <row r="260" spans="1:26" x14ac:dyDescent="0.3">
      <c r="A260" t="s">
        <v>251</v>
      </c>
      <c r="B260" t="s">
        <v>832</v>
      </c>
      <c r="C260" s="36">
        <v>13.2</v>
      </c>
      <c r="D260" s="51">
        <v>1.2210000000000001</v>
      </c>
      <c r="E260" s="51">
        <v>7.0000000000000007E-2</v>
      </c>
      <c r="F260">
        <v>0</v>
      </c>
      <c r="G260" s="42">
        <v>1</v>
      </c>
      <c r="H260" s="42">
        <v>1</v>
      </c>
      <c r="I260" s="45">
        <v>67585</v>
      </c>
      <c r="J260" s="45">
        <v>68937</v>
      </c>
      <c r="K260" s="41">
        <f>VLOOKUP(A260,'3121% SY'!$A$3:$I$325,9,FALSE)</f>
        <v>7.999999999999996E-2</v>
      </c>
      <c r="L260" s="42">
        <f t="shared" si="88"/>
        <v>5.5999999999999973E-3</v>
      </c>
      <c r="M260" s="43">
        <f t="shared" si="86"/>
        <v>1.2266000000000001</v>
      </c>
      <c r="N260" s="44">
        <f t="shared" si="87"/>
        <v>10.76</v>
      </c>
      <c r="O260" s="39">
        <f t="shared" si="89"/>
        <v>17</v>
      </c>
      <c r="P260" s="46">
        <f t="shared" si="90"/>
        <v>0.89700000000000002</v>
      </c>
      <c r="Q260" s="36">
        <f t="shared" si="91"/>
        <v>60623.75</v>
      </c>
      <c r="R260" s="36">
        <f t="shared" si="92"/>
        <v>1212.739999999998</v>
      </c>
      <c r="S260" s="36">
        <f t="shared" si="93"/>
        <v>9084.49</v>
      </c>
      <c r="T260" s="36">
        <f t="shared" si="116"/>
        <v>1894.7900000000009</v>
      </c>
      <c r="U260" s="36">
        <f t="shared" si="94"/>
        <v>14428.45</v>
      </c>
      <c r="V260" s="36">
        <f t="shared" si="95"/>
        <v>280.87</v>
      </c>
      <c r="W260" s="33">
        <f t="shared" si="96"/>
        <v>87525.089999999982</v>
      </c>
      <c r="Y260" s="33"/>
      <c r="Z260" s="33"/>
    </row>
    <row r="261" spans="1:26" x14ac:dyDescent="0.3">
      <c r="A261" t="s">
        <v>252</v>
      </c>
      <c r="B261" t="s">
        <v>636</v>
      </c>
      <c r="C261" s="36">
        <v>28</v>
      </c>
      <c r="D261" s="51">
        <v>2.5</v>
      </c>
      <c r="E261" s="51">
        <v>0.4</v>
      </c>
      <c r="F261">
        <v>0</v>
      </c>
      <c r="G261" s="42">
        <v>1</v>
      </c>
      <c r="H261" s="42">
        <v>1</v>
      </c>
      <c r="I261" s="45">
        <v>67585</v>
      </c>
      <c r="J261" s="45">
        <v>68937</v>
      </c>
      <c r="K261" s="41">
        <f>VLOOKUP(A261,'3121% SY'!$A$3:$I$325,9,FALSE)</f>
        <v>0.11950000000000005</v>
      </c>
      <c r="L261" s="42">
        <f t="shared" si="88"/>
        <v>4.7800000000000023E-2</v>
      </c>
      <c r="M261" s="43">
        <f t="shared" si="86"/>
        <v>2.5478000000000001</v>
      </c>
      <c r="N261" s="44">
        <f t="shared" si="87"/>
        <v>10.99</v>
      </c>
      <c r="O261" s="39">
        <f t="shared" si="89"/>
        <v>17</v>
      </c>
      <c r="P261" s="46">
        <f t="shared" si="90"/>
        <v>1.9019999999999999</v>
      </c>
      <c r="Q261" s="36">
        <f t="shared" si="91"/>
        <v>128546.67</v>
      </c>
      <c r="R261" s="36">
        <f t="shared" si="92"/>
        <v>2571.5000000000146</v>
      </c>
      <c r="S261" s="36">
        <f t="shared" si="93"/>
        <v>19262.77</v>
      </c>
      <c r="T261" s="36">
        <f t="shared" si="116"/>
        <v>4017.7099999999991</v>
      </c>
      <c r="U261" s="36">
        <f t="shared" si="94"/>
        <v>30594.11</v>
      </c>
      <c r="V261" s="36">
        <f t="shared" si="95"/>
        <v>595.55999999999995</v>
      </c>
      <c r="W261" s="33">
        <f t="shared" si="96"/>
        <v>185588.32</v>
      </c>
      <c r="Y261" s="33"/>
      <c r="Z261" s="33"/>
    </row>
    <row r="262" spans="1:26" x14ac:dyDescent="0.3">
      <c r="A262" t="s">
        <v>253</v>
      </c>
      <c r="B262" t="s">
        <v>693</v>
      </c>
      <c r="C262" s="36">
        <v>118.20000000000002</v>
      </c>
      <c r="D262" s="51">
        <v>4.95</v>
      </c>
      <c r="E262" s="51">
        <v>0.749</v>
      </c>
      <c r="F262">
        <v>0</v>
      </c>
      <c r="G262" s="42">
        <v>1</v>
      </c>
      <c r="H262" s="42">
        <v>1</v>
      </c>
      <c r="I262" s="45">
        <v>67585</v>
      </c>
      <c r="J262" s="45">
        <v>68937</v>
      </c>
      <c r="K262" s="41">
        <f>VLOOKUP(A262,'3121% SY'!$A$3:$I$325,9,FALSE)</f>
        <v>0.17730000000000001</v>
      </c>
      <c r="L262" s="42">
        <f t="shared" si="88"/>
        <v>0.13279770000000002</v>
      </c>
      <c r="M262" s="43">
        <f t="shared" ref="M262:M320" si="117">SUM(L262,D262,F262)</f>
        <v>5.0827977000000004</v>
      </c>
      <c r="N262" s="44">
        <f t="shared" ref="N262:N320" si="118">IFERROR(ROUND(C262/M262,2),0)</f>
        <v>23.25</v>
      </c>
      <c r="O262" s="39">
        <f t="shared" si="89"/>
        <v>23.25</v>
      </c>
      <c r="P262" s="46">
        <f t="shared" si="90"/>
        <v>5.8719999999999999</v>
      </c>
      <c r="Q262" s="36">
        <f t="shared" si="91"/>
        <v>396859.12</v>
      </c>
      <c r="R262" s="36">
        <f t="shared" si="92"/>
        <v>7938.9400000000023</v>
      </c>
      <c r="S262" s="36">
        <f t="shared" si="93"/>
        <v>59469.5</v>
      </c>
      <c r="T262" s="36">
        <f t="shared" si="116"/>
        <v>12403.779999999999</v>
      </c>
      <c r="U262" s="36">
        <f t="shared" si="94"/>
        <v>94452.47</v>
      </c>
      <c r="V262" s="36">
        <f t="shared" si="95"/>
        <v>1838.66</v>
      </c>
      <c r="W262" s="33">
        <f t="shared" si="96"/>
        <v>572962.47</v>
      </c>
      <c r="Y262" s="33"/>
      <c r="Z262" s="33"/>
    </row>
    <row r="263" spans="1:26" x14ac:dyDescent="0.3">
      <c r="A263" t="s">
        <v>254</v>
      </c>
      <c r="B263" t="s">
        <v>718</v>
      </c>
      <c r="C263" s="36">
        <v>41.4</v>
      </c>
      <c r="D263" s="51">
        <v>3.2759999999999998</v>
      </c>
      <c r="E263" s="51">
        <v>0.34799999999999998</v>
      </c>
      <c r="F263">
        <v>0</v>
      </c>
      <c r="G263" s="42">
        <v>1</v>
      </c>
      <c r="H263" s="42">
        <v>1</v>
      </c>
      <c r="I263" s="45">
        <v>67585</v>
      </c>
      <c r="J263" s="45">
        <v>68937</v>
      </c>
      <c r="K263" s="41">
        <f>VLOOKUP(A263,'3121% SY'!$A$3:$I$325,9,FALSE)</f>
        <v>0.14910000000000001</v>
      </c>
      <c r="L263" s="42">
        <f t="shared" ref="L263:L320" si="119">K263*E263</f>
        <v>5.1886799999999997E-2</v>
      </c>
      <c r="M263" s="43">
        <f t="shared" si="117"/>
        <v>3.3278867999999999</v>
      </c>
      <c r="N263" s="44">
        <f t="shared" si="118"/>
        <v>12.44</v>
      </c>
      <c r="O263" s="39">
        <f t="shared" ref="O263:O320" si="120">IF(N263&gt;$O$2,IF(N263&gt;25.23,25.23,N263),$O$2)</f>
        <v>17</v>
      </c>
      <c r="P263" s="46">
        <f t="shared" si="90"/>
        <v>2.8130000000000002</v>
      </c>
      <c r="Q263" s="36">
        <f t="shared" si="91"/>
        <v>190116.61</v>
      </c>
      <c r="R263" s="36">
        <f t="shared" si="92"/>
        <v>3803.1700000000128</v>
      </c>
      <c r="S263" s="36">
        <f t="shared" si="93"/>
        <v>28489.05</v>
      </c>
      <c r="T263" s="36">
        <f t="shared" si="116"/>
        <v>5942.0700000000033</v>
      </c>
      <c r="U263" s="36">
        <f t="shared" si="94"/>
        <v>45247.75</v>
      </c>
      <c r="V263" s="36">
        <f t="shared" si="95"/>
        <v>880.81</v>
      </c>
      <c r="W263" s="33">
        <f t="shared" si="96"/>
        <v>274479.46000000002</v>
      </c>
      <c r="Y263" s="33"/>
      <c r="Z263" s="33"/>
    </row>
    <row r="264" spans="1:26" x14ac:dyDescent="0.3">
      <c r="A264" t="s">
        <v>255</v>
      </c>
      <c r="B264" t="s">
        <v>677</v>
      </c>
      <c r="C264" s="36">
        <v>218.2</v>
      </c>
      <c r="D264" s="51">
        <v>13.6</v>
      </c>
      <c r="E264" s="51">
        <v>1.1319999999999999</v>
      </c>
      <c r="F264">
        <v>0</v>
      </c>
      <c r="G264" s="42">
        <v>1</v>
      </c>
      <c r="H264" s="42">
        <v>1.04</v>
      </c>
      <c r="I264" s="45">
        <v>67585</v>
      </c>
      <c r="J264" s="45">
        <v>68937</v>
      </c>
      <c r="K264" s="41">
        <f>VLOOKUP(A264,'3121% SY'!$A$3:$I$325,9,FALSE)</f>
        <v>0.18159999999999998</v>
      </c>
      <c r="L264" s="42">
        <f t="shared" si="119"/>
        <v>0.20557119999999995</v>
      </c>
      <c r="M264" s="43">
        <f t="shared" si="117"/>
        <v>13.805571199999999</v>
      </c>
      <c r="N264" s="44">
        <f t="shared" si="118"/>
        <v>15.81</v>
      </c>
      <c r="O264" s="39">
        <f t="shared" si="120"/>
        <v>17</v>
      </c>
      <c r="P264" s="46">
        <f t="shared" ref="P264:P320" si="121">ROUND($C264/$O264*1.155,3)</f>
        <v>14.824999999999999</v>
      </c>
      <c r="Q264" s="36">
        <f t="shared" ref="Q264:Q320" si="122">ROUND($P264*I264*G264,2)</f>
        <v>1001947.63</v>
      </c>
      <c r="R264" s="36">
        <f t="shared" ref="R264:R320" si="123">ROUND($P264*J264*H264,2)-Q264</f>
        <v>60923.039999999921</v>
      </c>
      <c r="S264" s="36">
        <f t="shared" ref="S264:S320" si="124">ROUND($P264*10127.64,2)</f>
        <v>150142.26</v>
      </c>
      <c r="T264" s="36">
        <f t="shared" si="116"/>
        <v>31315.739999999991</v>
      </c>
      <c r="U264" s="36">
        <f t="shared" ref="U264:U320" si="125">ROUND(Q264*0.238,2)</f>
        <v>238463.54</v>
      </c>
      <c r="V264" s="36">
        <f t="shared" ref="V264:V320" si="126">ROUND(R264*0.2316,2)</f>
        <v>14109.78</v>
      </c>
      <c r="W264" s="33">
        <f t="shared" ref="W264:W320" si="127">SUM(Q264:V264)</f>
        <v>1496901.99</v>
      </c>
      <c r="Y264" s="33"/>
      <c r="Z264" s="33"/>
    </row>
    <row r="265" spans="1:26" x14ac:dyDescent="0.3">
      <c r="A265" t="s">
        <v>256</v>
      </c>
      <c r="B265" t="s">
        <v>802</v>
      </c>
      <c r="C265" s="36">
        <v>1615.46</v>
      </c>
      <c r="D265" s="51">
        <v>93.331999999999994</v>
      </c>
      <c r="E265" s="51">
        <v>8.0649999999999995</v>
      </c>
      <c r="F265">
        <v>0</v>
      </c>
      <c r="G265" s="42">
        <v>1</v>
      </c>
      <c r="H265" s="42">
        <v>1</v>
      </c>
      <c r="I265" s="45">
        <v>67585</v>
      </c>
      <c r="J265" s="45">
        <v>68937</v>
      </c>
      <c r="K265" s="41">
        <f>VLOOKUP(A265,'3121% SY'!$A$3:$I$325,9,FALSE)</f>
        <v>0.21809999999999996</v>
      </c>
      <c r="L265" s="42">
        <f t="shared" si="119"/>
        <v>1.7589764999999995</v>
      </c>
      <c r="M265" s="43">
        <f t="shared" si="117"/>
        <v>95.090976499999996</v>
      </c>
      <c r="N265" s="44">
        <f t="shared" si="118"/>
        <v>16.989999999999998</v>
      </c>
      <c r="O265" s="39">
        <f t="shared" si="120"/>
        <v>17</v>
      </c>
      <c r="P265" s="46">
        <f t="shared" si="121"/>
        <v>109.756</v>
      </c>
      <c r="Q265" s="36">
        <f t="shared" si="122"/>
        <v>7417859.2599999998</v>
      </c>
      <c r="R265" s="36">
        <f t="shared" si="123"/>
        <v>148390.11000000034</v>
      </c>
      <c r="S265" s="36">
        <f t="shared" si="124"/>
        <v>1111569.26</v>
      </c>
      <c r="T265" s="36">
        <f t="shared" si="116"/>
        <v>231844.17999999993</v>
      </c>
      <c r="U265" s="36">
        <f t="shared" si="125"/>
        <v>1765450.5</v>
      </c>
      <c r="V265" s="36">
        <f t="shared" si="126"/>
        <v>34367.15</v>
      </c>
      <c r="W265" s="33">
        <f t="shared" si="127"/>
        <v>10709480.460000001</v>
      </c>
      <c r="Y265" s="33"/>
      <c r="Z265" s="33"/>
    </row>
    <row r="266" spans="1:26" x14ac:dyDescent="0.3">
      <c r="A266" t="s">
        <v>257</v>
      </c>
      <c r="B266" t="s">
        <v>717</v>
      </c>
      <c r="C266" s="36">
        <v>4283.75</v>
      </c>
      <c r="D266" s="51">
        <v>238.18799999999999</v>
      </c>
      <c r="E266" s="51">
        <v>26.86</v>
      </c>
      <c r="F266">
        <v>0</v>
      </c>
      <c r="G266" s="42">
        <v>1.04</v>
      </c>
      <c r="H266" s="42">
        <v>1.04</v>
      </c>
      <c r="I266" s="45">
        <v>67585</v>
      </c>
      <c r="J266" s="45">
        <v>68937</v>
      </c>
      <c r="K266" s="41">
        <f>VLOOKUP(A266,'3121% SY'!$A$3:$I$325,9,FALSE)</f>
        <v>0.27639999999999998</v>
      </c>
      <c r="L266" s="42">
        <f t="shared" si="119"/>
        <v>7.4241039999999989</v>
      </c>
      <c r="M266" s="43">
        <f t="shared" si="117"/>
        <v>245.61210399999999</v>
      </c>
      <c r="N266" s="44">
        <f t="shared" si="118"/>
        <v>17.440000000000001</v>
      </c>
      <c r="O266" s="39">
        <f t="shared" si="120"/>
        <v>17.440000000000001</v>
      </c>
      <c r="P266" s="46">
        <f t="shared" si="121"/>
        <v>283.7</v>
      </c>
      <c r="Q266" s="36">
        <f t="shared" si="122"/>
        <v>19940819.079999998</v>
      </c>
      <c r="R266" s="36">
        <f t="shared" si="123"/>
        <v>398904.90000000224</v>
      </c>
      <c r="S266" s="36">
        <f t="shared" si="124"/>
        <v>2873211.47</v>
      </c>
      <c r="T266" s="36">
        <f t="shared" si="116"/>
        <v>599276.5299999998</v>
      </c>
      <c r="U266" s="36">
        <f t="shared" si="125"/>
        <v>4745914.9400000004</v>
      </c>
      <c r="V266" s="36">
        <f t="shared" si="126"/>
        <v>92386.37</v>
      </c>
      <c r="W266" s="33">
        <f t="shared" si="127"/>
        <v>28650513.290000003</v>
      </c>
      <c r="Y266" s="33"/>
      <c r="Z266" s="33"/>
    </row>
    <row r="267" spans="1:26" x14ac:dyDescent="0.3">
      <c r="A267" t="s">
        <v>258</v>
      </c>
      <c r="B267" t="s">
        <v>905</v>
      </c>
      <c r="C267" s="36">
        <v>1728.77</v>
      </c>
      <c r="D267" s="51">
        <v>98.965000000000003</v>
      </c>
      <c r="E267" s="51">
        <v>8.8659999999999997</v>
      </c>
      <c r="F267">
        <v>0</v>
      </c>
      <c r="G267" s="42">
        <v>1</v>
      </c>
      <c r="H267" s="42">
        <v>1</v>
      </c>
      <c r="I267" s="45">
        <v>67585</v>
      </c>
      <c r="J267" s="45">
        <v>68937</v>
      </c>
      <c r="K267" s="41">
        <f>VLOOKUP(A267,'3121% SY'!$A$3:$I$325,9,FALSE)</f>
        <v>0.28100000000000003</v>
      </c>
      <c r="L267" s="42">
        <f t="shared" si="119"/>
        <v>2.4913460000000001</v>
      </c>
      <c r="M267" s="43">
        <f t="shared" si="117"/>
        <v>101.456346</v>
      </c>
      <c r="N267" s="44">
        <f t="shared" si="118"/>
        <v>17.04</v>
      </c>
      <c r="O267" s="39">
        <f t="shared" si="120"/>
        <v>17.04</v>
      </c>
      <c r="P267" s="46">
        <f t="shared" si="121"/>
        <v>117.179</v>
      </c>
      <c r="Q267" s="36">
        <f t="shared" si="122"/>
        <v>7919542.7199999997</v>
      </c>
      <c r="R267" s="36">
        <f t="shared" si="123"/>
        <v>158426</v>
      </c>
      <c r="S267" s="36">
        <f t="shared" si="124"/>
        <v>1186746.73</v>
      </c>
      <c r="T267" s="36">
        <f t="shared" si="116"/>
        <v>247524.22999999998</v>
      </c>
      <c r="U267" s="36">
        <f t="shared" si="125"/>
        <v>1884851.17</v>
      </c>
      <c r="V267" s="36">
        <f t="shared" si="126"/>
        <v>36691.46</v>
      </c>
      <c r="W267" s="33">
        <f t="shared" si="127"/>
        <v>11433782.310000001</v>
      </c>
      <c r="Y267" s="33"/>
      <c r="Z267" s="33"/>
    </row>
    <row r="268" spans="1:26" x14ac:dyDescent="0.3">
      <c r="A268" t="s">
        <v>259</v>
      </c>
      <c r="B268" t="s">
        <v>725</v>
      </c>
      <c r="C268" s="36">
        <v>2292.6999999999998</v>
      </c>
      <c r="D268" s="51">
        <v>152.57499999999999</v>
      </c>
      <c r="E268" s="51">
        <v>13.958</v>
      </c>
      <c r="F268">
        <v>0</v>
      </c>
      <c r="G268" s="42">
        <v>1</v>
      </c>
      <c r="H268" s="42">
        <v>1.04</v>
      </c>
      <c r="I268" s="45">
        <v>67585</v>
      </c>
      <c r="J268" s="45">
        <v>68937</v>
      </c>
      <c r="K268" s="41">
        <f>VLOOKUP(A268,'3121% SY'!$A$3:$I$325,9,FALSE)</f>
        <v>0.29620000000000002</v>
      </c>
      <c r="L268" s="42">
        <f t="shared" si="119"/>
        <v>4.1343596000000007</v>
      </c>
      <c r="M268" s="43">
        <f t="shared" si="117"/>
        <v>156.7093596</v>
      </c>
      <c r="N268" s="44">
        <f t="shared" si="118"/>
        <v>14.63</v>
      </c>
      <c r="O268" s="39">
        <f t="shared" si="120"/>
        <v>17</v>
      </c>
      <c r="P268" s="46">
        <f t="shared" si="121"/>
        <v>155.76900000000001</v>
      </c>
      <c r="Q268" s="36">
        <f t="shared" si="122"/>
        <v>10527647.869999999</v>
      </c>
      <c r="R268" s="36">
        <f t="shared" si="123"/>
        <v>640129.59000000171</v>
      </c>
      <c r="S268" s="36">
        <f t="shared" si="124"/>
        <v>1577572.36</v>
      </c>
      <c r="T268" s="36">
        <f t="shared" si="116"/>
        <v>329040.19999999995</v>
      </c>
      <c r="U268" s="36">
        <f t="shared" si="125"/>
        <v>2505580.19</v>
      </c>
      <c r="V268" s="36">
        <f t="shared" si="126"/>
        <v>148254.01</v>
      </c>
      <c r="W268" s="33">
        <f t="shared" si="127"/>
        <v>15728224.219999999</v>
      </c>
      <c r="Y268" s="33"/>
      <c r="Z268" s="33"/>
    </row>
    <row r="269" spans="1:26" x14ac:dyDescent="0.3">
      <c r="A269" t="s">
        <v>260</v>
      </c>
      <c r="B269" t="s">
        <v>747</v>
      </c>
      <c r="C269" s="36">
        <v>284.02</v>
      </c>
      <c r="D269" s="51">
        <v>17.71</v>
      </c>
      <c r="E269" s="51">
        <v>2.11</v>
      </c>
      <c r="F269">
        <v>0</v>
      </c>
      <c r="G269" s="42">
        <v>1</v>
      </c>
      <c r="H269" s="42">
        <v>1</v>
      </c>
      <c r="I269" s="45">
        <v>67585</v>
      </c>
      <c r="J269" s="45">
        <v>68937</v>
      </c>
      <c r="K269" s="41">
        <f>VLOOKUP(A269,'3121% SY'!$A$3:$I$325,9,FALSE)</f>
        <v>0.23839999999999995</v>
      </c>
      <c r="L269" s="42">
        <f t="shared" si="119"/>
        <v>0.5030239999999998</v>
      </c>
      <c r="M269" s="43">
        <f t="shared" si="117"/>
        <v>18.213024000000001</v>
      </c>
      <c r="N269" s="44">
        <f t="shared" si="118"/>
        <v>15.59</v>
      </c>
      <c r="O269" s="39">
        <f t="shared" si="120"/>
        <v>17</v>
      </c>
      <c r="P269" s="46">
        <f t="shared" si="121"/>
        <v>19.297000000000001</v>
      </c>
      <c r="Q269" s="36">
        <f t="shared" si="122"/>
        <v>1304187.75</v>
      </c>
      <c r="R269" s="36">
        <f t="shared" si="123"/>
        <v>26089.540000000037</v>
      </c>
      <c r="S269" s="36">
        <f t="shared" si="124"/>
        <v>195433.07</v>
      </c>
      <c r="T269" s="36">
        <f t="shared" si="116"/>
        <v>40762.209999999992</v>
      </c>
      <c r="U269" s="36">
        <f t="shared" si="125"/>
        <v>310396.68</v>
      </c>
      <c r="V269" s="36">
        <f t="shared" si="126"/>
        <v>6042.34</v>
      </c>
      <c r="W269" s="33">
        <f t="shared" si="127"/>
        <v>1882911.59</v>
      </c>
      <c r="Y269" s="33"/>
      <c r="Z269" s="33"/>
    </row>
    <row r="270" spans="1:26" x14ac:dyDescent="0.3">
      <c r="A270" t="s">
        <v>261</v>
      </c>
      <c r="B270" t="s">
        <v>840</v>
      </c>
      <c r="C270" s="36">
        <v>239.20999999999998</v>
      </c>
      <c r="D270" s="51">
        <v>13.542999999999999</v>
      </c>
      <c r="E270" s="51">
        <v>1.2829999999999999</v>
      </c>
      <c r="F270">
        <v>0</v>
      </c>
      <c r="G270" s="42">
        <v>1</v>
      </c>
      <c r="H270" s="42">
        <v>1</v>
      </c>
      <c r="I270" s="45">
        <v>67585</v>
      </c>
      <c r="J270" s="45">
        <v>68937</v>
      </c>
      <c r="K270" s="41">
        <f>VLOOKUP(A270,'3121% SY'!$A$3:$I$325,9,FALSE)</f>
        <v>0.21730000000000005</v>
      </c>
      <c r="L270" s="42">
        <f t="shared" si="119"/>
        <v>0.27879590000000004</v>
      </c>
      <c r="M270" s="43">
        <f t="shared" si="117"/>
        <v>13.8217959</v>
      </c>
      <c r="N270" s="44">
        <f t="shared" si="118"/>
        <v>17.309999999999999</v>
      </c>
      <c r="O270" s="39">
        <f t="shared" si="120"/>
        <v>17.309999999999999</v>
      </c>
      <c r="P270" s="46">
        <f t="shared" si="121"/>
        <v>15.961</v>
      </c>
      <c r="Q270" s="36">
        <f t="shared" si="122"/>
        <v>1078724.19</v>
      </c>
      <c r="R270" s="36">
        <f t="shared" si="123"/>
        <v>21579.270000000019</v>
      </c>
      <c r="S270" s="36">
        <f t="shared" si="124"/>
        <v>161647.26</v>
      </c>
      <c r="T270" s="36">
        <f t="shared" si="116"/>
        <v>33715.380000000005</v>
      </c>
      <c r="U270" s="36">
        <f t="shared" si="125"/>
        <v>256736.36</v>
      </c>
      <c r="V270" s="36">
        <f t="shared" si="126"/>
        <v>4997.76</v>
      </c>
      <c r="W270" s="33">
        <f t="shared" si="127"/>
        <v>1557400.22</v>
      </c>
      <c r="Y270" s="33"/>
      <c r="Z270" s="33"/>
    </row>
    <row r="271" spans="1:26" x14ac:dyDescent="0.3">
      <c r="A271" t="s">
        <v>262</v>
      </c>
      <c r="B271" t="s">
        <v>753</v>
      </c>
      <c r="C271" s="36">
        <v>653.63</v>
      </c>
      <c r="D271" s="51">
        <v>43.148000000000003</v>
      </c>
      <c r="E271" s="51">
        <v>1.881</v>
      </c>
      <c r="F271">
        <v>0</v>
      </c>
      <c r="G271" s="42">
        <v>1</v>
      </c>
      <c r="H271" s="42">
        <v>1</v>
      </c>
      <c r="I271" s="45">
        <v>67585</v>
      </c>
      <c r="J271" s="45">
        <v>68937</v>
      </c>
      <c r="K271" s="41">
        <f>VLOOKUP(A271,'3121% SY'!$A$3:$I$325,9,FALSE)</f>
        <v>0.27869999999999995</v>
      </c>
      <c r="L271" s="42">
        <f t="shared" si="119"/>
        <v>0.52423469999999994</v>
      </c>
      <c r="M271" s="43">
        <f t="shared" si="117"/>
        <v>43.672234700000004</v>
      </c>
      <c r="N271" s="44">
        <f t="shared" si="118"/>
        <v>14.97</v>
      </c>
      <c r="O271" s="39">
        <f t="shared" si="120"/>
        <v>17</v>
      </c>
      <c r="P271" s="46">
        <f t="shared" si="121"/>
        <v>44.408000000000001</v>
      </c>
      <c r="Q271" s="36">
        <f t="shared" si="122"/>
        <v>3001314.68</v>
      </c>
      <c r="R271" s="36">
        <f t="shared" si="123"/>
        <v>60039.619999999646</v>
      </c>
      <c r="S271" s="36">
        <f t="shared" si="124"/>
        <v>449748.24</v>
      </c>
      <c r="T271" s="36">
        <f t="shared" si="116"/>
        <v>93805.680000000051</v>
      </c>
      <c r="U271" s="36">
        <f t="shared" si="125"/>
        <v>714312.89</v>
      </c>
      <c r="V271" s="36">
        <f t="shared" si="126"/>
        <v>13905.18</v>
      </c>
      <c r="W271" s="33">
        <f t="shared" si="127"/>
        <v>4333126.29</v>
      </c>
      <c r="Y271" s="33"/>
      <c r="Z271" s="33"/>
    </row>
    <row r="272" spans="1:26" x14ac:dyDescent="0.3">
      <c r="A272" t="s">
        <v>263</v>
      </c>
      <c r="B272" t="s">
        <v>775</v>
      </c>
      <c r="C272" s="36">
        <v>350.26</v>
      </c>
      <c r="D272" s="51">
        <v>24.917000000000002</v>
      </c>
      <c r="E272" s="51">
        <v>3.6230000000000002</v>
      </c>
      <c r="F272">
        <v>0</v>
      </c>
      <c r="G272" s="42">
        <v>1</v>
      </c>
      <c r="H272" s="42">
        <v>1</v>
      </c>
      <c r="I272" s="45">
        <v>67585</v>
      </c>
      <c r="J272" s="45">
        <v>68937</v>
      </c>
      <c r="K272" s="41">
        <f>VLOOKUP(A272,'3121% SY'!$A$3:$I$325,9,FALSE)</f>
        <v>0.33840000000000003</v>
      </c>
      <c r="L272" s="42">
        <f t="shared" si="119"/>
        <v>1.2260232000000002</v>
      </c>
      <c r="M272" s="43">
        <f t="shared" si="117"/>
        <v>26.143023200000002</v>
      </c>
      <c r="N272" s="44">
        <f t="shared" si="118"/>
        <v>13.4</v>
      </c>
      <c r="O272" s="39">
        <f t="shared" si="120"/>
        <v>17</v>
      </c>
      <c r="P272" s="46">
        <f t="shared" si="121"/>
        <v>23.797000000000001</v>
      </c>
      <c r="Q272" s="36">
        <f t="shared" si="122"/>
        <v>1608320.25</v>
      </c>
      <c r="R272" s="36">
        <f t="shared" si="123"/>
        <v>32173.540000000037</v>
      </c>
      <c r="S272" s="36">
        <f t="shared" si="124"/>
        <v>241007.45</v>
      </c>
      <c r="T272" s="36">
        <f t="shared" si="116"/>
        <v>50267.830000000016</v>
      </c>
      <c r="U272" s="36">
        <f t="shared" si="125"/>
        <v>382780.22</v>
      </c>
      <c r="V272" s="36">
        <f t="shared" si="126"/>
        <v>7451.39</v>
      </c>
      <c r="W272" s="33">
        <f t="shared" si="127"/>
        <v>2322000.6800000002</v>
      </c>
      <c r="Y272" s="33"/>
      <c r="Z272" s="33"/>
    </row>
    <row r="273" spans="1:26" x14ac:dyDescent="0.3">
      <c r="A273" t="s">
        <v>908</v>
      </c>
      <c r="B273" t="s">
        <v>909</v>
      </c>
      <c r="C273" s="36">
        <v>55.2</v>
      </c>
      <c r="D273" s="51">
        <v>3.3</v>
      </c>
      <c r="E273" s="51">
        <v>0</v>
      </c>
      <c r="F273">
        <v>0</v>
      </c>
      <c r="G273" s="42">
        <v>1.04</v>
      </c>
      <c r="H273" s="42">
        <v>1.04</v>
      </c>
      <c r="I273" s="45">
        <v>67585</v>
      </c>
      <c r="J273" s="45">
        <v>68937</v>
      </c>
      <c r="K273" s="41">
        <f>VLOOKUP(A273,'3121% SY'!$A$3:$I$325,9,FALSE)</f>
        <v>0</v>
      </c>
      <c r="L273" s="42">
        <f t="shared" si="119"/>
        <v>0</v>
      </c>
      <c r="M273" s="43">
        <f t="shared" si="117"/>
        <v>3.3</v>
      </c>
      <c r="N273" s="44">
        <f t="shared" si="118"/>
        <v>16.73</v>
      </c>
      <c r="O273" s="39">
        <f t="shared" si="120"/>
        <v>17</v>
      </c>
      <c r="P273" s="46">
        <f t="shared" si="121"/>
        <v>3.75</v>
      </c>
      <c r="Q273" s="36">
        <f t="shared" si="122"/>
        <v>263581.5</v>
      </c>
      <c r="R273" s="36">
        <f t="shared" si="123"/>
        <v>5272.7999999999884</v>
      </c>
      <c r="S273" s="36">
        <f t="shared" si="124"/>
        <v>37978.65</v>
      </c>
      <c r="T273" s="36">
        <f t="shared" si="116"/>
        <v>7921.3499999999985</v>
      </c>
      <c r="U273" s="36">
        <f t="shared" si="125"/>
        <v>62732.4</v>
      </c>
      <c r="V273" s="36">
        <f t="shared" si="126"/>
        <v>1221.18</v>
      </c>
      <c r="W273" s="33">
        <f t="shared" si="127"/>
        <v>378707.88</v>
      </c>
      <c r="Y273" s="33"/>
      <c r="Z273" s="33"/>
    </row>
    <row r="274" spans="1:26" x14ac:dyDescent="0.3">
      <c r="A274" t="s">
        <v>264</v>
      </c>
      <c r="B274" t="s">
        <v>785</v>
      </c>
      <c r="C274" s="36">
        <v>119.19999999999999</v>
      </c>
      <c r="D274" s="51">
        <v>6.5309999999999997</v>
      </c>
      <c r="E274" s="51">
        <v>0</v>
      </c>
      <c r="F274">
        <v>0</v>
      </c>
      <c r="G274" s="42">
        <v>1</v>
      </c>
      <c r="H274" s="42">
        <v>1.04</v>
      </c>
      <c r="I274" s="45">
        <v>67585</v>
      </c>
      <c r="J274" s="45">
        <v>68937</v>
      </c>
      <c r="K274" s="41">
        <f>VLOOKUP(A274,'3121% SY'!$A$3:$I$325,9,FALSE)</f>
        <v>0.23099999999999998</v>
      </c>
      <c r="L274" s="42">
        <f t="shared" si="119"/>
        <v>0</v>
      </c>
      <c r="M274" s="43">
        <f t="shared" si="117"/>
        <v>6.5309999999999997</v>
      </c>
      <c r="N274" s="44">
        <f t="shared" si="118"/>
        <v>18.25</v>
      </c>
      <c r="O274" s="39">
        <f t="shared" si="120"/>
        <v>18.25</v>
      </c>
      <c r="P274" s="46">
        <f t="shared" si="121"/>
        <v>7.5439999999999996</v>
      </c>
      <c r="Q274" s="36">
        <f t="shared" si="122"/>
        <v>509861.24</v>
      </c>
      <c r="R274" s="36">
        <f t="shared" si="123"/>
        <v>31001.920000000042</v>
      </c>
      <c r="S274" s="36">
        <f t="shared" si="124"/>
        <v>76402.92</v>
      </c>
      <c r="T274" s="36">
        <f t="shared" si="116"/>
        <v>15935.64</v>
      </c>
      <c r="U274" s="36">
        <f t="shared" si="125"/>
        <v>121346.98</v>
      </c>
      <c r="V274" s="36">
        <f t="shared" si="126"/>
        <v>7180.04</v>
      </c>
      <c r="W274" s="33">
        <f t="shared" si="127"/>
        <v>761728.74000000011</v>
      </c>
      <c r="Y274" s="33"/>
      <c r="Z274" s="33"/>
    </row>
    <row r="275" spans="1:26" x14ac:dyDescent="0.3">
      <c r="A275" t="s">
        <v>265</v>
      </c>
      <c r="B275" t="s">
        <v>829</v>
      </c>
      <c r="C275" s="36">
        <v>12.6</v>
      </c>
      <c r="D275" s="51">
        <v>1.25</v>
      </c>
      <c r="E275" s="51">
        <v>0</v>
      </c>
      <c r="F275">
        <v>0</v>
      </c>
      <c r="G275" s="42">
        <v>1</v>
      </c>
      <c r="H275" s="42">
        <v>1</v>
      </c>
      <c r="I275" s="45">
        <v>67585</v>
      </c>
      <c r="J275" s="45">
        <v>68937</v>
      </c>
      <c r="K275" s="41">
        <f>VLOOKUP(A275,'3121% SY'!$A$3:$I$325,9,FALSE)</f>
        <v>0.23099999999999998</v>
      </c>
      <c r="L275" s="42">
        <f t="shared" si="119"/>
        <v>0</v>
      </c>
      <c r="M275" s="43">
        <f t="shared" si="117"/>
        <v>1.25</v>
      </c>
      <c r="N275" s="44">
        <f t="shared" si="118"/>
        <v>10.08</v>
      </c>
      <c r="O275" s="39">
        <f t="shared" si="120"/>
        <v>17</v>
      </c>
      <c r="P275" s="46">
        <f t="shared" si="121"/>
        <v>0.85599999999999998</v>
      </c>
      <c r="Q275" s="36">
        <f t="shared" si="122"/>
        <v>57852.76</v>
      </c>
      <c r="R275" s="36">
        <f t="shared" si="123"/>
        <v>1157.3099999999977</v>
      </c>
      <c r="S275" s="36">
        <f t="shared" si="124"/>
        <v>8669.26</v>
      </c>
      <c r="T275" s="36">
        <f t="shared" si="116"/>
        <v>1808.1800000000003</v>
      </c>
      <c r="U275" s="36">
        <f t="shared" si="125"/>
        <v>13768.96</v>
      </c>
      <c r="V275" s="36">
        <f t="shared" si="126"/>
        <v>268.02999999999997</v>
      </c>
      <c r="W275" s="33">
        <f t="shared" si="127"/>
        <v>83524.5</v>
      </c>
      <c r="Y275" s="33"/>
      <c r="Z275" s="33"/>
    </row>
    <row r="276" spans="1:26" x14ac:dyDescent="0.3">
      <c r="A276" t="s">
        <v>266</v>
      </c>
      <c r="B276" t="s">
        <v>788</v>
      </c>
      <c r="C276" s="36">
        <v>1508.22</v>
      </c>
      <c r="D276" s="51">
        <v>88.628</v>
      </c>
      <c r="E276" s="51">
        <v>8.33</v>
      </c>
      <c r="F276">
        <v>0</v>
      </c>
      <c r="G276" s="42">
        <v>1</v>
      </c>
      <c r="H276" s="42">
        <v>1.04</v>
      </c>
      <c r="I276" s="45">
        <v>67585</v>
      </c>
      <c r="J276" s="45">
        <v>68937</v>
      </c>
      <c r="K276" s="41">
        <f>VLOOKUP(A276,'3121% SY'!$A$3:$I$325,9,FALSE)</f>
        <v>0.33120000000000005</v>
      </c>
      <c r="L276" s="42">
        <f t="shared" si="119"/>
        <v>2.7588960000000005</v>
      </c>
      <c r="M276" s="43">
        <f t="shared" si="117"/>
        <v>91.386896000000007</v>
      </c>
      <c r="N276" s="44">
        <f t="shared" si="118"/>
        <v>16.5</v>
      </c>
      <c r="O276" s="39">
        <f t="shared" si="120"/>
        <v>17</v>
      </c>
      <c r="P276" s="46">
        <f t="shared" si="121"/>
        <v>102.47</v>
      </c>
      <c r="Q276" s="36">
        <f t="shared" si="122"/>
        <v>6925434.9500000002</v>
      </c>
      <c r="R276" s="36">
        <f t="shared" si="123"/>
        <v>421098.41999999993</v>
      </c>
      <c r="S276" s="36">
        <f t="shared" si="124"/>
        <v>1037779.27</v>
      </c>
      <c r="T276" s="36">
        <f t="shared" si="116"/>
        <v>216453.53000000003</v>
      </c>
      <c r="U276" s="36">
        <f t="shared" si="125"/>
        <v>1648253.52</v>
      </c>
      <c r="V276" s="36">
        <f t="shared" si="126"/>
        <v>97526.39</v>
      </c>
      <c r="W276" s="33">
        <f t="shared" si="127"/>
        <v>10346546.08</v>
      </c>
      <c r="Y276" s="33"/>
      <c r="Z276" s="33"/>
    </row>
    <row r="277" spans="1:26" x14ac:dyDescent="0.3">
      <c r="A277" t="s">
        <v>267</v>
      </c>
      <c r="B277" t="s">
        <v>635</v>
      </c>
      <c r="C277" s="36">
        <v>428.33000000000004</v>
      </c>
      <c r="D277" s="51">
        <v>26.72</v>
      </c>
      <c r="E277" s="51">
        <v>2.5</v>
      </c>
      <c r="F277">
        <v>0</v>
      </c>
      <c r="G277" s="42">
        <v>1</v>
      </c>
      <c r="H277" s="42">
        <v>1</v>
      </c>
      <c r="I277" s="45">
        <v>67585</v>
      </c>
      <c r="J277" s="45">
        <v>68937</v>
      </c>
      <c r="K277" s="41">
        <f>VLOOKUP(A277,'3121% SY'!$A$3:$I$325,9,FALSE)</f>
        <v>0.3357</v>
      </c>
      <c r="L277" s="42">
        <f t="shared" si="119"/>
        <v>0.83925000000000005</v>
      </c>
      <c r="M277" s="43">
        <f t="shared" si="117"/>
        <v>27.559249999999999</v>
      </c>
      <c r="N277" s="44">
        <f t="shared" si="118"/>
        <v>15.54</v>
      </c>
      <c r="O277" s="39">
        <f t="shared" si="120"/>
        <v>17</v>
      </c>
      <c r="P277" s="46">
        <f t="shared" si="121"/>
        <v>29.100999999999999</v>
      </c>
      <c r="Q277" s="36">
        <f t="shared" si="122"/>
        <v>1966791.09</v>
      </c>
      <c r="R277" s="36">
        <f t="shared" si="123"/>
        <v>39344.549999999814</v>
      </c>
      <c r="S277" s="36">
        <f t="shared" si="124"/>
        <v>294724.45</v>
      </c>
      <c r="T277" s="36">
        <f t="shared" si="116"/>
        <v>61471.789999999979</v>
      </c>
      <c r="U277" s="36">
        <f t="shared" si="125"/>
        <v>468096.28</v>
      </c>
      <c r="V277" s="36">
        <f t="shared" si="126"/>
        <v>9112.2000000000007</v>
      </c>
      <c r="W277" s="33">
        <f t="shared" si="127"/>
        <v>2839540.3600000003</v>
      </c>
      <c r="Y277" s="33"/>
      <c r="Z277" s="33"/>
    </row>
    <row r="278" spans="1:26" x14ac:dyDescent="0.3">
      <c r="A278" t="s">
        <v>268</v>
      </c>
      <c r="B278" t="s">
        <v>780</v>
      </c>
      <c r="C278" s="36">
        <v>49.8</v>
      </c>
      <c r="D278" s="51">
        <v>4</v>
      </c>
      <c r="E278" s="51">
        <v>0</v>
      </c>
      <c r="F278">
        <v>0</v>
      </c>
      <c r="G278" s="42">
        <v>1</v>
      </c>
      <c r="H278" s="42">
        <v>1</v>
      </c>
      <c r="I278" s="45">
        <v>67585</v>
      </c>
      <c r="J278" s="45">
        <v>68937</v>
      </c>
      <c r="K278" s="41">
        <f>VLOOKUP(A278,'3121% SY'!$A$3:$I$325,9,FALSE)</f>
        <v>0.19830000000000003</v>
      </c>
      <c r="L278" s="42">
        <f t="shared" si="119"/>
        <v>0</v>
      </c>
      <c r="M278" s="43">
        <f t="shared" si="117"/>
        <v>4</v>
      </c>
      <c r="N278" s="44">
        <f t="shared" si="118"/>
        <v>12.45</v>
      </c>
      <c r="O278" s="39">
        <f t="shared" si="120"/>
        <v>17</v>
      </c>
      <c r="P278" s="46">
        <f t="shared" si="121"/>
        <v>3.383</v>
      </c>
      <c r="Q278" s="36">
        <f t="shared" si="122"/>
        <v>228640.06</v>
      </c>
      <c r="R278" s="36">
        <f t="shared" si="123"/>
        <v>4573.8099999999977</v>
      </c>
      <c r="S278" s="36">
        <f t="shared" si="124"/>
        <v>34261.81</v>
      </c>
      <c r="T278" s="36">
        <f t="shared" si="116"/>
        <v>7146.1100000000006</v>
      </c>
      <c r="U278" s="36">
        <f t="shared" si="125"/>
        <v>54416.33</v>
      </c>
      <c r="V278" s="36">
        <f t="shared" si="126"/>
        <v>1059.29</v>
      </c>
      <c r="W278" s="33">
        <f t="shared" si="127"/>
        <v>330097.40999999997</v>
      </c>
      <c r="Y278" s="33"/>
      <c r="Z278" s="33"/>
    </row>
    <row r="279" spans="1:26" x14ac:dyDescent="0.3">
      <c r="A279" t="s">
        <v>269</v>
      </c>
      <c r="B279" t="s">
        <v>637</v>
      </c>
      <c r="C279" s="36">
        <v>209.2</v>
      </c>
      <c r="D279" s="51">
        <v>14.86</v>
      </c>
      <c r="E279" s="51">
        <v>1.48</v>
      </c>
      <c r="F279">
        <v>0</v>
      </c>
      <c r="G279" s="42">
        <v>1</v>
      </c>
      <c r="H279" s="42">
        <v>1.04</v>
      </c>
      <c r="I279" s="45">
        <v>67585</v>
      </c>
      <c r="J279" s="45">
        <v>68937</v>
      </c>
      <c r="K279" s="41">
        <f>VLOOKUP(A279,'3121% SY'!$A$3:$I$325,9,FALSE)</f>
        <v>0.27890000000000004</v>
      </c>
      <c r="L279" s="42">
        <f t="shared" si="119"/>
        <v>0.41277200000000003</v>
      </c>
      <c r="M279" s="43">
        <f t="shared" si="117"/>
        <v>15.272772</v>
      </c>
      <c r="N279" s="44">
        <f t="shared" si="118"/>
        <v>13.7</v>
      </c>
      <c r="O279" s="39">
        <f t="shared" si="120"/>
        <v>17</v>
      </c>
      <c r="P279" s="46">
        <f t="shared" si="121"/>
        <v>14.212999999999999</v>
      </c>
      <c r="Q279" s="36">
        <f t="shared" si="122"/>
        <v>960585.61</v>
      </c>
      <c r="R279" s="36">
        <f t="shared" si="123"/>
        <v>58408.030000000028</v>
      </c>
      <c r="S279" s="36">
        <f t="shared" si="124"/>
        <v>143944.15</v>
      </c>
      <c r="T279" s="36">
        <f t="shared" si="116"/>
        <v>30022.97</v>
      </c>
      <c r="U279" s="36">
        <f t="shared" si="125"/>
        <v>228619.38</v>
      </c>
      <c r="V279" s="36">
        <f t="shared" si="126"/>
        <v>13527.3</v>
      </c>
      <c r="W279" s="33">
        <f t="shared" si="127"/>
        <v>1435107.4400000002</v>
      </c>
      <c r="Y279" s="33"/>
      <c r="Z279" s="33"/>
    </row>
    <row r="280" spans="1:26" x14ac:dyDescent="0.3">
      <c r="A280" t="s">
        <v>270</v>
      </c>
      <c r="B280" t="s">
        <v>787</v>
      </c>
      <c r="C280" s="36">
        <v>71.5</v>
      </c>
      <c r="D280" s="51">
        <v>4.7350000000000003</v>
      </c>
      <c r="E280" s="51">
        <v>0.28000000000000003</v>
      </c>
      <c r="F280">
        <v>0</v>
      </c>
      <c r="G280" s="42">
        <v>1</v>
      </c>
      <c r="H280" s="42">
        <v>1</v>
      </c>
      <c r="I280" s="45">
        <v>67585</v>
      </c>
      <c r="J280" s="45">
        <v>68937</v>
      </c>
      <c r="K280" s="41">
        <f>VLOOKUP(A280,'3121% SY'!$A$3:$I$325,9,FALSE)</f>
        <v>0.12709999999999999</v>
      </c>
      <c r="L280" s="42">
        <f t="shared" si="119"/>
        <v>3.5588000000000002E-2</v>
      </c>
      <c r="M280" s="43">
        <f t="shared" si="117"/>
        <v>4.7705880000000001</v>
      </c>
      <c r="N280" s="44">
        <f t="shared" si="118"/>
        <v>14.99</v>
      </c>
      <c r="O280" s="39">
        <f t="shared" si="120"/>
        <v>17</v>
      </c>
      <c r="P280" s="46">
        <f t="shared" si="121"/>
        <v>4.8579999999999997</v>
      </c>
      <c r="Q280" s="36">
        <f t="shared" si="122"/>
        <v>328327.93</v>
      </c>
      <c r="R280" s="36">
        <f t="shared" si="123"/>
        <v>6568.0200000000186</v>
      </c>
      <c r="S280" s="36">
        <f t="shared" si="124"/>
        <v>49200.08</v>
      </c>
      <c r="T280" s="36">
        <f t="shared" si="116"/>
        <v>10261.839999999997</v>
      </c>
      <c r="U280" s="36">
        <f t="shared" si="125"/>
        <v>78142.05</v>
      </c>
      <c r="V280" s="36">
        <f t="shared" si="126"/>
        <v>1521.15</v>
      </c>
      <c r="W280" s="33">
        <f t="shared" si="127"/>
        <v>474021.07</v>
      </c>
      <c r="Y280" s="33"/>
      <c r="Z280" s="33"/>
    </row>
    <row r="281" spans="1:26" x14ac:dyDescent="0.3">
      <c r="A281" t="s">
        <v>271</v>
      </c>
      <c r="B281" t="s">
        <v>740</v>
      </c>
      <c r="C281" s="36">
        <v>83.03</v>
      </c>
      <c r="D281" s="51">
        <v>4.9219999999999997</v>
      </c>
      <c r="E281" s="51">
        <v>0.307</v>
      </c>
      <c r="F281">
        <v>0</v>
      </c>
      <c r="G281" s="42">
        <v>1</v>
      </c>
      <c r="H281" s="42">
        <v>1</v>
      </c>
      <c r="I281" s="45">
        <v>67585</v>
      </c>
      <c r="J281" s="45">
        <v>68937</v>
      </c>
      <c r="K281" s="41">
        <f>VLOOKUP(A281,'3121% SY'!$A$3:$I$325,9,FALSE)</f>
        <v>0.2581</v>
      </c>
      <c r="L281" s="42">
        <f t="shared" si="119"/>
        <v>7.9236699999999993E-2</v>
      </c>
      <c r="M281" s="43">
        <f t="shared" si="117"/>
        <v>5.0012366999999998</v>
      </c>
      <c r="N281" s="44">
        <f t="shared" si="118"/>
        <v>16.600000000000001</v>
      </c>
      <c r="O281" s="39">
        <f t="shared" si="120"/>
        <v>17</v>
      </c>
      <c r="P281" s="46">
        <f t="shared" si="121"/>
        <v>5.641</v>
      </c>
      <c r="Q281" s="36">
        <f t="shared" si="122"/>
        <v>381246.99</v>
      </c>
      <c r="R281" s="36">
        <f t="shared" si="123"/>
        <v>7626.6300000000047</v>
      </c>
      <c r="S281" s="36">
        <f t="shared" si="124"/>
        <v>57130.02</v>
      </c>
      <c r="T281" s="36">
        <f t="shared" si="116"/>
        <v>11915.82</v>
      </c>
      <c r="U281" s="36">
        <f t="shared" si="125"/>
        <v>90736.78</v>
      </c>
      <c r="V281" s="36">
        <f t="shared" si="126"/>
        <v>1766.33</v>
      </c>
      <c r="W281" s="33">
        <f t="shared" si="127"/>
        <v>550422.56999999995</v>
      </c>
      <c r="Y281" s="33"/>
      <c r="Z281" s="33"/>
    </row>
    <row r="282" spans="1:26" x14ac:dyDescent="0.3">
      <c r="A282" t="s">
        <v>272</v>
      </c>
      <c r="B282" t="s">
        <v>618</v>
      </c>
      <c r="C282" s="36">
        <v>3066.3399999999997</v>
      </c>
      <c r="D282" s="51">
        <v>183.57900000000001</v>
      </c>
      <c r="E282" s="51">
        <v>17.829999999999998</v>
      </c>
      <c r="F282">
        <v>0</v>
      </c>
      <c r="G282" s="42">
        <v>1.1000000000000001</v>
      </c>
      <c r="H282" s="42">
        <v>1.1000000000000001</v>
      </c>
      <c r="I282" s="45">
        <v>67585</v>
      </c>
      <c r="J282" s="45">
        <v>68937</v>
      </c>
      <c r="K282" s="41">
        <f>VLOOKUP(A282,'3121% SY'!$A$3:$I$325,9,FALSE)</f>
        <v>0.25349999999999995</v>
      </c>
      <c r="L282" s="42">
        <f t="shared" si="119"/>
        <v>4.5199049999999987</v>
      </c>
      <c r="M282" s="43">
        <f t="shared" si="117"/>
        <v>188.098905</v>
      </c>
      <c r="N282" s="44">
        <f t="shared" si="118"/>
        <v>16.3</v>
      </c>
      <c r="O282" s="39">
        <f t="shared" si="120"/>
        <v>17</v>
      </c>
      <c r="P282" s="46">
        <f t="shared" si="121"/>
        <v>208.33099999999999</v>
      </c>
      <c r="Q282" s="36">
        <f t="shared" si="122"/>
        <v>15488055.699999999</v>
      </c>
      <c r="R282" s="36">
        <f t="shared" si="123"/>
        <v>309829.86000000127</v>
      </c>
      <c r="S282" s="36">
        <f t="shared" si="124"/>
        <v>2109901.37</v>
      </c>
      <c r="T282" s="36">
        <f t="shared" si="116"/>
        <v>440070.06999999983</v>
      </c>
      <c r="U282" s="36">
        <f t="shared" si="125"/>
        <v>3686157.26</v>
      </c>
      <c r="V282" s="36">
        <f t="shared" si="126"/>
        <v>71756.600000000006</v>
      </c>
      <c r="W282" s="33">
        <f t="shared" si="127"/>
        <v>22105770.859999999</v>
      </c>
      <c r="Y282" s="33"/>
      <c r="Z282" s="33"/>
    </row>
    <row r="283" spans="1:26" x14ac:dyDescent="0.3">
      <c r="A283" t="s">
        <v>273</v>
      </c>
      <c r="B283" t="s">
        <v>661</v>
      </c>
      <c r="C283" s="36">
        <v>1343.5099999999998</v>
      </c>
      <c r="D283" s="51">
        <v>78.194999999999993</v>
      </c>
      <c r="E283" s="51">
        <v>8.1010000000000009</v>
      </c>
      <c r="F283">
        <v>0</v>
      </c>
      <c r="G283" s="42">
        <v>1.1000000000000001</v>
      </c>
      <c r="H283" s="42">
        <v>1.1000000000000001</v>
      </c>
      <c r="I283" s="45">
        <v>67585</v>
      </c>
      <c r="J283" s="45">
        <v>68937</v>
      </c>
      <c r="K283" s="41">
        <f>VLOOKUP(A283,'3121% SY'!$A$3:$I$325,9,FALSE)</f>
        <v>0.26819999999999999</v>
      </c>
      <c r="L283" s="42">
        <f t="shared" si="119"/>
        <v>2.1726882000000001</v>
      </c>
      <c r="M283" s="43">
        <f t="shared" si="117"/>
        <v>80.367688199999989</v>
      </c>
      <c r="N283" s="44">
        <f t="shared" si="118"/>
        <v>16.72</v>
      </c>
      <c r="O283" s="39">
        <f t="shared" si="120"/>
        <v>17</v>
      </c>
      <c r="P283" s="46">
        <f t="shared" si="121"/>
        <v>91.28</v>
      </c>
      <c r="Q283" s="36">
        <f t="shared" si="122"/>
        <v>6786074.6799999997</v>
      </c>
      <c r="R283" s="36">
        <f t="shared" si="123"/>
        <v>135751.62000000011</v>
      </c>
      <c r="S283" s="36">
        <f t="shared" si="124"/>
        <v>924450.98</v>
      </c>
      <c r="T283" s="36">
        <f t="shared" si="116"/>
        <v>192816.21999999997</v>
      </c>
      <c r="U283" s="36">
        <f t="shared" si="125"/>
        <v>1615085.77</v>
      </c>
      <c r="V283" s="36">
        <f t="shared" si="126"/>
        <v>31440.080000000002</v>
      </c>
      <c r="W283" s="33">
        <f t="shared" si="127"/>
        <v>9685619.3499999996</v>
      </c>
      <c r="Y283" s="33"/>
      <c r="Z283" s="33"/>
    </row>
    <row r="284" spans="1:26" x14ac:dyDescent="0.3">
      <c r="A284" t="s">
        <v>274</v>
      </c>
      <c r="B284" t="s">
        <v>811</v>
      </c>
      <c r="C284" s="36">
        <v>620.96999999999991</v>
      </c>
      <c r="D284" s="51">
        <v>37.529000000000003</v>
      </c>
      <c r="E284" s="51">
        <v>2.75</v>
      </c>
      <c r="F284">
        <v>0</v>
      </c>
      <c r="G284" s="42">
        <v>1.1200000000000001</v>
      </c>
      <c r="H284" s="42">
        <v>1.1600000000000001</v>
      </c>
      <c r="I284" s="45">
        <v>67585</v>
      </c>
      <c r="J284" s="45">
        <v>68937</v>
      </c>
      <c r="K284" s="41">
        <f>VLOOKUP(A284,'3121% SY'!$A$3:$I$325,9,FALSE)</f>
        <v>0.2218</v>
      </c>
      <c r="L284" s="42">
        <f t="shared" si="119"/>
        <v>0.60994999999999999</v>
      </c>
      <c r="M284" s="43">
        <f t="shared" si="117"/>
        <v>38.138950000000001</v>
      </c>
      <c r="N284" s="44">
        <f t="shared" si="118"/>
        <v>16.28</v>
      </c>
      <c r="O284" s="39">
        <f t="shared" si="120"/>
        <v>17</v>
      </c>
      <c r="P284" s="46">
        <f t="shared" si="121"/>
        <v>42.189</v>
      </c>
      <c r="Q284" s="36">
        <f t="shared" si="122"/>
        <v>3193504.79</v>
      </c>
      <c r="R284" s="36">
        <f t="shared" si="123"/>
        <v>180219.60000000009</v>
      </c>
      <c r="S284" s="36">
        <f t="shared" si="124"/>
        <v>427275</v>
      </c>
      <c r="T284" s="36">
        <f t="shared" si="116"/>
        <v>89118.359999999986</v>
      </c>
      <c r="U284" s="36">
        <f t="shared" si="125"/>
        <v>760054.14</v>
      </c>
      <c r="V284" s="36">
        <f t="shared" si="126"/>
        <v>41738.86</v>
      </c>
      <c r="W284" s="33">
        <f t="shared" si="127"/>
        <v>4691910.75</v>
      </c>
      <c r="Y284" s="33"/>
      <c r="Z284" s="33"/>
    </row>
    <row r="285" spans="1:26" x14ac:dyDescent="0.3">
      <c r="A285" t="s">
        <v>275</v>
      </c>
      <c r="B285" t="s">
        <v>689</v>
      </c>
      <c r="C285" s="36">
        <v>873.85</v>
      </c>
      <c r="D285" s="51">
        <v>54.268999999999998</v>
      </c>
      <c r="E285" s="51">
        <v>5.69</v>
      </c>
      <c r="F285">
        <v>0</v>
      </c>
      <c r="G285" s="42">
        <v>1.06</v>
      </c>
      <c r="H285" s="42">
        <v>1.06</v>
      </c>
      <c r="I285" s="45">
        <v>67585</v>
      </c>
      <c r="J285" s="45">
        <v>68937</v>
      </c>
      <c r="K285" s="41">
        <f>VLOOKUP(A285,'3121% SY'!$A$3:$I$325,9,FALSE)</f>
        <v>0.22709999999999997</v>
      </c>
      <c r="L285" s="42">
        <f t="shared" si="119"/>
        <v>1.2921989999999999</v>
      </c>
      <c r="M285" s="43">
        <f t="shared" si="117"/>
        <v>55.561198999999995</v>
      </c>
      <c r="N285" s="44">
        <f t="shared" si="118"/>
        <v>15.73</v>
      </c>
      <c r="O285" s="39">
        <f t="shared" si="120"/>
        <v>17</v>
      </c>
      <c r="P285" s="46">
        <f t="shared" si="121"/>
        <v>59.37</v>
      </c>
      <c r="Q285" s="36">
        <f t="shared" si="122"/>
        <v>4253272.74</v>
      </c>
      <c r="R285" s="36">
        <f t="shared" si="123"/>
        <v>85084.330000000075</v>
      </c>
      <c r="S285" s="36">
        <f t="shared" si="124"/>
        <v>601277.99</v>
      </c>
      <c r="T285" s="36">
        <f t="shared" si="116"/>
        <v>125410.81000000006</v>
      </c>
      <c r="U285" s="36">
        <f t="shared" si="125"/>
        <v>1012278.91</v>
      </c>
      <c r="V285" s="36">
        <f t="shared" si="126"/>
        <v>19705.53</v>
      </c>
      <c r="W285" s="33">
        <f t="shared" si="127"/>
        <v>6097030.3100000015</v>
      </c>
      <c r="Y285" s="33"/>
      <c r="Z285" s="33"/>
    </row>
    <row r="286" spans="1:26" x14ac:dyDescent="0.3">
      <c r="A286" t="s">
        <v>276</v>
      </c>
      <c r="B286" t="s">
        <v>856</v>
      </c>
      <c r="C286" s="36">
        <v>444.77</v>
      </c>
      <c r="D286" s="51">
        <v>26.16</v>
      </c>
      <c r="E286" s="51">
        <v>2.2189999999999999</v>
      </c>
      <c r="F286">
        <v>0</v>
      </c>
      <c r="G286" s="42">
        <v>1.06</v>
      </c>
      <c r="H286" s="42">
        <v>1.06</v>
      </c>
      <c r="I286" s="45">
        <v>67585</v>
      </c>
      <c r="J286" s="45">
        <v>68937</v>
      </c>
      <c r="K286" s="41">
        <f>VLOOKUP(A286,'3121% SY'!$A$3:$I$325,9,FALSE)</f>
        <v>0.28600000000000003</v>
      </c>
      <c r="L286" s="42">
        <f t="shared" si="119"/>
        <v>0.63463400000000003</v>
      </c>
      <c r="M286" s="43">
        <f t="shared" si="117"/>
        <v>26.794633999999999</v>
      </c>
      <c r="N286" s="44">
        <f t="shared" si="118"/>
        <v>16.600000000000001</v>
      </c>
      <c r="O286" s="39">
        <f t="shared" si="120"/>
        <v>17</v>
      </c>
      <c r="P286" s="46">
        <f t="shared" si="121"/>
        <v>30.218</v>
      </c>
      <c r="Q286" s="36">
        <f t="shared" si="122"/>
        <v>2164820.54</v>
      </c>
      <c r="R286" s="36">
        <f t="shared" si="123"/>
        <v>43306.020000000019</v>
      </c>
      <c r="S286" s="36">
        <f t="shared" si="124"/>
        <v>306037.03000000003</v>
      </c>
      <c r="T286" s="36">
        <f t="shared" si="116"/>
        <v>63831.289999999979</v>
      </c>
      <c r="U286" s="36">
        <f t="shared" si="125"/>
        <v>515227.29</v>
      </c>
      <c r="V286" s="36">
        <f t="shared" si="126"/>
        <v>10029.67</v>
      </c>
      <c r="W286" s="33">
        <f t="shared" si="127"/>
        <v>3103251.84</v>
      </c>
      <c r="Y286" s="33"/>
      <c r="Z286" s="33"/>
    </row>
    <row r="287" spans="1:26" x14ac:dyDescent="0.3">
      <c r="A287" t="s">
        <v>277</v>
      </c>
      <c r="B287" t="s">
        <v>712</v>
      </c>
      <c r="C287" s="36">
        <v>599.30999999999995</v>
      </c>
      <c r="D287" s="51">
        <v>38.024999999999999</v>
      </c>
      <c r="E287" s="51">
        <v>3.95</v>
      </c>
      <c r="F287">
        <v>0</v>
      </c>
      <c r="G287" s="42">
        <v>1.06</v>
      </c>
      <c r="H287" s="42">
        <v>1.06</v>
      </c>
      <c r="I287" s="45">
        <v>67585</v>
      </c>
      <c r="J287" s="45">
        <v>68937</v>
      </c>
      <c r="K287" s="41">
        <f>VLOOKUP(A287,'3121% SY'!$A$3:$I$325,9,FALSE)</f>
        <v>0.2389</v>
      </c>
      <c r="L287" s="42">
        <f t="shared" si="119"/>
        <v>0.94365500000000002</v>
      </c>
      <c r="M287" s="43">
        <f t="shared" si="117"/>
        <v>38.968654999999998</v>
      </c>
      <c r="N287" s="44">
        <f t="shared" si="118"/>
        <v>15.38</v>
      </c>
      <c r="O287" s="39">
        <f t="shared" si="120"/>
        <v>17</v>
      </c>
      <c r="P287" s="46">
        <f t="shared" si="121"/>
        <v>40.718000000000004</v>
      </c>
      <c r="Q287" s="36">
        <f t="shared" si="122"/>
        <v>2917041.59</v>
      </c>
      <c r="R287" s="36">
        <f t="shared" si="123"/>
        <v>58353.780000000261</v>
      </c>
      <c r="S287" s="36">
        <f t="shared" si="124"/>
        <v>412377.25</v>
      </c>
      <c r="T287" s="36">
        <f t="shared" si="116"/>
        <v>86011.07</v>
      </c>
      <c r="U287" s="36">
        <f t="shared" si="125"/>
        <v>694255.9</v>
      </c>
      <c r="V287" s="36">
        <f t="shared" si="126"/>
        <v>13514.74</v>
      </c>
      <c r="W287" s="33">
        <f t="shared" si="127"/>
        <v>4181554.33</v>
      </c>
      <c r="Y287" s="33"/>
      <c r="Z287" s="33"/>
    </row>
    <row r="288" spans="1:26" x14ac:dyDescent="0.3">
      <c r="A288" t="s">
        <v>278</v>
      </c>
      <c r="B288" t="s">
        <v>703</v>
      </c>
      <c r="C288" s="36">
        <v>440.03</v>
      </c>
      <c r="D288" s="51">
        <v>25.68</v>
      </c>
      <c r="E288" s="51">
        <v>0.8</v>
      </c>
      <c r="F288">
        <v>0</v>
      </c>
      <c r="G288" s="42">
        <v>1.1200000000000001</v>
      </c>
      <c r="H288" s="42">
        <v>1.1200000000000001</v>
      </c>
      <c r="I288" s="45">
        <v>67585</v>
      </c>
      <c r="J288" s="45">
        <v>68937</v>
      </c>
      <c r="K288" s="41">
        <f>VLOOKUP(A288,'3121% SY'!$A$3:$I$325,9,FALSE)</f>
        <v>0.24260000000000004</v>
      </c>
      <c r="L288" s="42">
        <f t="shared" si="119"/>
        <v>0.19408000000000003</v>
      </c>
      <c r="M288" s="43">
        <f t="shared" si="117"/>
        <v>25.874079999999999</v>
      </c>
      <c r="N288" s="44">
        <f t="shared" si="118"/>
        <v>17.010000000000002</v>
      </c>
      <c r="O288" s="39">
        <f t="shared" si="120"/>
        <v>17.010000000000002</v>
      </c>
      <c r="P288" s="46">
        <f t="shared" si="121"/>
        <v>29.879000000000001</v>
      </c>
      <c r="Q288" s="36">
        <f t="shared" si="122"/>
        <v>2261696.88</v>
      </c>
      <c r="R288" s="36">
        <f t="shared" si="123"/>
        <v>45243.979999999981</v>
      </c>
      <c r="S288" s="36">
        <f t="shared" si="124"/>
        <v>302603.76</v>
      </c>
      <c r="T288" s="36">
        <f t="shared" si="116"/>
        <v>63115.200000000012</v>
      </c>
      <c r="U288" s="36">
        <f t="shared" si="125"/>
        <v>538283.86</v>
      </c>
      <c r="V288" s="36">
        <f t="shared" si="126"/>
        <v>10478.51</v>
      </c>
      <c r="W288" s="33">
        <f t="shared" si="127"/>
        <v>3221422.19</v>
      </c>
      <c r="Y288" s="33"/>
      <c r="Z288" s="33"/>
    </row>
    <row r="289" spans="1:26" x14ac:dyDescent="0.3">
      <c r="A289" t="s">
        <v>1024</v>
      </c>
      <c r="B289" t="s">
        <v>1025</v>
      </c>
      <c r="C289" s="60">
        <v>0</v>
      </c>
      <c r="D289" s="51">
        <v>0</v>
      </c>
      <c r="E289" s="51">
        <v>0</v>
      </c>
      <c r="F289">
        <v>0</v>
      </c>
      <c r="G289" s="42">
        <v>1.1000000000000001</v>
      </c>
      <c r="H289" s="42">
        <v>1.1000000000000001</v>
      </c>
      <c r="I289" s="45">
        <v>67585</v>
      </c>
      <c r="J289" s="45">
        <v>68937</v>
      </c>
      <c r="K289" s="41">
        <f>VLOOKUP(A289,'3121% SY'!$A$3:$I$325,9,FALSE)</f>
        <v>0</v>
      </c>
      <c r="L289" s="42">
        <f t="shared" ref="L289" si="128">K289*E289</f>
        <v>0</v>
      </c>
      <c r="M289" s="43">
        <f t="shared" ref="M289" si="129">SUM(L289,D289,F289)</f>
        <v>0</v>
      </c>
      <c r="N289" s="44">
        <f t="shared" ref="N289" si="130">IFERROR(ROUND(C289/M289,2),0)</f>
        <v>0</v>
      </c>
      <c r="O289" s="39">
        <f t="shared" ref="O289" si="131">IF(N289&gt;$O$2,IF(N289&gt;25.23,25.23,N289),$O$2)</f>
        <v>17</v>
      </c>
      <c r="P289" s="46">
        <f t="shared" si="121"/>
        <v>0</v>
      </c>
      <c r="Q289" s="36">
        <f t="shared" ref="Q289" si="132">ROUND($P289*I289*G289,2)</f>
        <v>0</v>
      </c>
      <c r="R289" s="36">
        <f t="shared" ref="R289" si="133">ROUND($P289*J289*H289,2)-Q289</f>
        <v>0</v>
      </c>
      <c r="S289" s="36">
        <f t="shared" si="124"/>
        <v>0</v>
      </c>
      <c r="T289" s="36">
        <f t="shared" ref="T289" si="134">ROUND($P289*1000*12*1.02,2)-S289</f>
        <v>0</v>
      </c>
      <c r="U289" s="36">
        <f t="shared" ref="U289" si="135">ROUND(Q289*0.238,2)</f>
        <v>0</v>
      </c>
      <c r="V289" s="36">
        <f t="shared" ref="V289" si="136">ROUND(R289*0.2316,2)</f>
        <v>0</v>
      </c>
      <c r="W289" s="33">
        <f t="shared" ref="W289" si="137">SUM(Q289:V289)</f>
        <v>0</v>
      </c>
      <c r="Y289" s="33"/>
      <c r="Z289" s="33"/>
    </row>
    <row r="290" spans="1:26" x14ac:dyDescent="0.3">
      <c r="A290" t="s">
        <v>279</v>
      </c>
      <c r="B290" t="s">
        <v>687</v>
      </c>
      <c r="C290" s="36">
        <v>122.6</v>
      </c>
      <c r="D290" s="51">
        <v>12.92</v>
      </c>
      <c r="E290" s="51">
        <v>2</v>
      </c>
      <c r="F290">
        <v>0</v>
      </c>
      <c r="G290" s="42">
        <v>1.1000000000000001</v>
      </c>
      <c r="H290" s="42">
        <v>1.1000000000000001</v>
      </c>
      <c r="I290" s="45">
        <v>67585</v>
      </c>
      <c r="J290" s="45">
        <v>68937</v>
      </c>
      <c r="K290" s="41">
        <f>VLOOKUP(A290,'3121% SY'!$A$3:$I$325,9,FALSE)</f>
        <v>0.21809999999999996</v>
      </c>
      <c r="L290" s="42">
        <f t="shared" si="119"/>
        <v>0.43619999999999992</v>
      </c>
      <c r="M290" s="43">
        <f t="shared" si="117"/>
        <v>13.356199999999999</v>
      </c>
      <c r="N290" s="44">
        <f t="shared" si="118"/>
        <v>9.18</v>
      </c>
      <c r="O290" s="39">
        <f t="shared" si="120"/>
        <v>17</v>
      </c>
      <c r="P290" s="46">
        <f t="shared" si="121"/>
        <v>8.33</v>
      </c>
      <c r="Q290" s="36">
        <f t="shared" si="122"/>
        <v>619281.36</v>
      </c>
      <c r="R290" s="36">
        <f t="shared" si="123"/>
        <v>12388.369999999995</v>
      </c>
      <c r="S290" s="36">
        <f t="shared" si="124"/>
        <v>84363.24</v>
      </c>
      <c r="T290" s="36">
        <f t="shared" si="116"/>
        <v>17595.959999999992</v>
      </c>
      <c r="U290" s="36">
        <f t="shared" si="125"/>
        <v>147388.96</v>
      </c>
      <c r="V290" s="36">
        <f t="shared" si="126"/>
        <v>2869.15</v>
      </c>
      <c r="W290" s="33">
        <f t="shared" si="127"/>
        <v>883887.03999999992</v>
      </c>
      <c r="Y290" s="33"/>
      <c r="Z290" s="33"/>
    </row>
    <row r="291" spans="1:26" x14ac:dyDescent="0.3">
      <c r="A291" t="s">
        <v>280</v>
      </c>
      <c r="B291" t="s">
        <v>850</v>
      </c>
      <c r="C291" s="36">
        <v>26</v>
      </c>
      <c r="D291" s="51">
        <v>3.4460000000000002</v>
      </c>
      <c r="E291" s="51">
        <v>0.21199999999999999</v>
      </c>
      <c r="F291">
        <v>0</v>
      </c>
      <c r="G291" s="42">
        <v>1</v>
      </c>
      <c r="H291" s="42">
        <v>1.04</v>
      </c>
      <c r="I291" s="45">
        <v>67585</v>
      </c>
      <c r="J291" s="45">
        <v>68937</v>
      </c>
      <c r="K291" s="41">
        <f>VLOOKUP(A291,'3121% SY'!$A$3:$I$325,9,FALSE)</f>
        <v>0.13429999999999997</v>
      </c>
      <c r="L291" s="42">
        <f t="shared" si="119"/>
        <v>2.8471599999999993E-2</v>
      </c>
      <c r="M291" s="43">
        <f t="shared" si="117"/>
        <v>3.4744716000000002</v>
      </c>
      <c r="N291" s="44">
        <f t="shared" si="118"/>
        <v>7.48</v>
      </c>
      <c r="O291" s="39">
        <f t="shared" si="120"/>
        <v>17</v>
      </c>
      <c r="P291" s="46">
        <f t="shared" si="121"/>
        <v>1.766</v>
      </c>
      <c r="Q291" s="36">
        <f t="shared" si="122"/>
        <v>119355.11</v>
      </c>
      <c r="R291" s="36">
        <f t="shared" si="123"/>
        <v>7257.3399999999965</v>
      </c>
      <c r="S291" s="36">
        <f t="shared" si="124"/>
        <v>17885.41</v>
      </c>
      <c r="T291" s="36">
        <f t="shared" si="116"/>
        <v>3730.4300000000003</v>
      </c>
      <c r="U291" s="36">
        <f t="shared" si="125"/>
        <v>28406.52</v>
      </c>
      <c r="V291" s="36">
        <f t="shared" si="126"/>
        <v>1680.8</v>
      </c>
      <c r="W291" s="33">
        <f t="shared" si="127"/>
        <v>178315.60999999996</v>
      </c>
      <c r="Y291" s="33"/>
      <c r="Z291" s="33"/>
    </row>
    <row r="292" spans="1:26" x14ac:dyDescent="0.3">
      <c r="A292" t="s">
        <v>281</v>
      </c>
      <c r="B292" t="s">
        <v>946</v>
      </c>
      <c r="C292" s="36">
        <v>0</v>
      </c>
      <c r="D292" s="51">
        <v>0</v>
      </c>
      <c r="E292" s="51">
        <v>0</v>
      </c>
      <c r="F292">
        <v>0</v>
      </c>
      <c r="G292" s="42">
        <v>1</v>
      </c>
      <c r="H292" s="42">
        <v>1</v>
      </c>
      <c r="I292" s="45">
        <v>67585</v>
      </c>
      <c r="J292" s="45">
        <v>68937</v>
      </c>
      <c r="K292" s="41">
        <f>VLOOKUP(A292,'3121% SY'!$A$3:$I$325,9,FALSE)</f>
        <v>0.2722</v>
      </c>
      <c r="L292" s="42">
        <f t="shared" si="119"/>
        <v>0</v>
      </c>
      <c r="M292" s="43">
        <f t="shared" si="117"/>
        <v>0</v>
      </c>
      <c r="N292" s="44">
        <f t="shared" si="118"/>
        <v>0</v>
      </c>
      <c r="O292" s="39">
        <f t="shared" si="120"/>
        <v>17</v>
      </c>
      <c r="P292" s="46">
        <f t="shared" si="121"/>
        <v>0</v>
      </c>
      <c r="Q292" s="36">
        <f t="shared" si="122"/>
        <v>0</v>
      </c>
      <c r="R292" s="36">
        <f t="shared" si="123"/>
        <v>0</v>
      </c>
      <c r="S292" s="36">
        <f t="shared" si="124"/>
        <v>0</v>
      </c>
      <c r="T292" s="36">
        <f t="shared" si="116"/>
        <v>0</v>
      </c>
      <c r="U292" s="36">
        <f t="shared" si="125"/>
        <v>0</v>
      </c>
      <c r="V292" s="36">
        <f t="shared" si="126"/>
        <v>0</v>
      </c>
      <c r="W292" s="33">
        <f t="shared" si="127"/>
        <v>0</v>
      </c>
      <c r="Y292" s="33"/>
      <c r="Z292" s="33"/>
    </row>
    <row r="293" spans="1:26" x14ac:dyDescent="0.3">
      <c r="A293" t="s">
        <v>282</v>
      </c>
      <c r="B293" t="s">
        <v>902</v>
      </c>
      <c r="C293" s="36">
        <v>55.46</v>
      </c>
      <c r="D293" s="51">
        <v>4</v>
      </c>
      <c r="E293" s="51">
        <v>0.115</v>
      </c>
      <c r="F293">
        <v>0</v>
      </c>
      <c r="G293" s="42">
        <v>1</v>
      </c>
      <c r="H293" s="42">
        <v>1.04</v>
      </c>
      <c r="I293" s="45">
        <v>67585</v>
      </c>
      <c r="J293" s="45">
        <v>68937</v>
      </c>
      <c r="K293" s="41">
        <f>VLOOKUP(A293,'3121% SY'!$A$3:$I$325,9,FALSE)</f>
        <v>0.20889999999999997</v>
      </c>
      <c r="L293" s="42">
        <f t="shared" si="119"/>
        <v>2.40235E-2</v>
      </c>
      <c r="M293" s="43">
        <f t="shared" si="117"/>
        <v>4.0240235000000002</v>
      </c>
      <c r="N293" s="44">
        <f t="shared" si="118"/>
        <v>13.78</v>
      </c>
      <c r="O293" s="39">
        <f t="shared" si="120"/>
        <v>17</v>
      </c>
      <c r="P293" s="46">
        <f t="shared" si="121"/>
        <v>3.7679999999999998</v>
      </c>
      <c r="Q293" s="36">
        <f t="shared" si="122"/>
        <v>254660.28</v>
      </c>
      <c r="R293" s="36">
        <f t="shared" si="123"/>
        <v>15484.51999999999</v>
      </c>
      <c r="S293" s="36">
        <f t="shared" si="124"/>
        <v>38160.949999999997</v>
      </c>
      <c r="T293" s="36">
        <f t="shared" si="116"/>
        <v>7959.3700000000026</v>
      </c>
      <c r="U293" s="36">
        <f t="shared" si="125"/>
        <v>60609.15</v>
      </c>
      <c r="V293" s="36">
        <f t="shared" si="126"/>
        <v>3586.21</v>
      </c>
      <c r="W293" s="33">
        <f t="shared" si="127"/>
        <v>380460.48000000004</v>
      </c>
      <c r="Y293" s="33"/>
      <c r="Z293" s="33"/>
    </row>
    <row r="294" spans="1:26" x14ac:dyDescent="0.3">
      <c r="A294" t="s">
        <v>283</v>
      </c>
      <c r="B294" t="s">
        <v>872</v>
      </c>
      <c r="C294" s="36">
        <v>779.01</v>
      </c>
      <c r="D294" s="51">
        <v>52.186999999999998</v>
      </c>
      <c r="E294" s="51">
        <v>2.06</v>
      </c>
      <c r="F294">
        <v>0</v>
      </c>
      <c r="G294" s="42">
        <v>1</v>
      </c>
      <c r="H294" s="42">
        <v>1</v>
      </c>
      <c r="I294" s="45">
        <v>67585</v>
      </c>
      <c r="J294" s="45">
        <v>68937</v>
      </c>
      <c r="K294" s="41">
        <f>VLOOKUP(A294,'3121% SY'!$A$3:$I$325,9,FALSE)</f>
        <v>0.23609999999999998</v>
      </c>
      <c r="L294" s="42">
        <f t="shared" si="119"/>
        <v>0.48636599999999997</v>
      </c>
      <c r="M294" s="43">
        <f t="shared" si="117"/>
        <v>52.673365999999994</v>
      </c>
      <c r="N294" s="44">
        <f t="shared" si="118"/>
        <v>14.79</v>
      </c>
      <c r="O294" s="39">
        <f t="shared" si="120"/>
        <v>17</v>
      </c>
      <c r="P294" s="46">
        <f t="shared" si="121"/>
        <v>52.927</v>
      </c>
      <c r="Q294" s="36">
        <f t="shared" si="122"/>
        <v>3577071.3</v>
      </c>
      <c r="R294" s="36">
        <f t="shared" si="123"/>
        <v>71557.300000000279</v>
      </c>
      <c r="S294" s="36">
        <f t="shared" si="124"/>
        <v>536025.59999999998</v>
      </c>
      <c r="T294" s="36">
        <f t="shared" si="116"/>
        <v>111800.88</v>
      </c>
      <c r="U294" s="36">
        <f t="shared" si="125"/>
        <v>851342.97</v>
      </c>
      <c r="V294" s="36">
        <f t="shared" si="126"/>
        <v>16572.669999999998</v>
      </c>
      <c r="W294" s="33">
        <f t="shared" si="127"/>
        <v>5164370.72</v>
      </c>
      <c r="Y294" s="33"/>
      <c r="Z294" s="33"/>
    </row>
    <row r="295" spans="1:26" x14ac:dyDescent="0.3">
      <c r="A295" t="s">
        <v>284</v>
      </c>
      <c r="B295" t="s">
        <v>820</v>
      </c>
      <c r="C295" s="36">
        <v>136</v>
      </c>
      <c r="D295" s="51">
        <v>8.7200000000000006</v>
      </c>
      <c r="E295" s="51">
        <v>0.90200000000000002</v>
      </c>
      <c r="F295">
        <v>0</v>
      </c>
      <c r="G295" s="42">
        <v>1</v>
      </c>
      <c r="H295" s="42">
        <v>1</v>
      </c>
      <c r="I295" s="45">
        <v>67585</v>
      </c>
      <c r="J295" s="45">
        <v>68937</v>
      </c>
      <c r="K295" s="41">
        <f>VLOOKUP(A295,'3121% SY'!$A$3:$I$325,9,FALSE)</f>
        <v>0.23280000000000001</v>
      </c>
      <c r="L295" s="42">
        <f t="shared" si="119"/>
        <v>0.20998560000000002</v>
      </c>
      <c r="M295" s="43">
        <f t="shared" si="117"/>
        <v>8.9299856000000002</v>
      </c>
      <c r="N295" s="44">
        <f t="shared" si="118"/>
        <v>15.23</v>
      </c>
      <c r="O295" s="39">
        <f t="shared" si="120"/>
        <v>17</v>
      </c>
      <c r="P295" s="46">
        <f t="shared" si="121"/>
        <v>9.24</v>
      </c>
      <c r="Q295" s="36">
        <f t="shared" si="122"/>
        <v>624485.4</v>
      </c>
      <c r="R295" s="36">
        <f t="shared" si="123"/>
        <v>12492.479999999981</v>
      </c>
      <c r="S295" s="36">
        <f t="shared" si="124"/>
        <v>93579.39</v>
      </c>
      <c r="T295" s="36">
        <f t="shared" si="116"/>
        <v>19518.210000000006</v>
      </c>
      <c r="U295" s="36">
        <f t="shared" si="125"/>
        <v>148627.53</v>
      </c>
      <c r="V295" s="36">
        <f t="shared" si="126"/>
        <v>2893.26</v>
      </c>
      <c r="W295" s="33">
        <f t="shared" si="127"/>
        <v>901596.27</v>
      </c>
      <c r="Y295" s="33"/>
      <c r="Z295" s="33"/>
    </row>
    <row r="296" spans="1:26" x14ac:dyDescent="0.3">
      <c r="A296" t="s">
        <v>285</v>
      </c>
      <c r="B296" t="s">
        <v>871</v>
      </c>
      <c r="C296" s="36">
        <v>49.1</v>
      </c>
      <c r="D296" s="51">
        <v>5.86</v>
      </c>
      <c r="E296" s="51">
        <v>0</v>
      </c>
      <c r="F296">
        <v>0</v>
      </c>
      <c r="G296" s="42">
        <v>1</v>
      </c>
      <c r="H296" s="42">
        <v>1</v>
      </c>
      <c r="I296" s="45">
        <v>67585</v>
      </c>
      <c r="J296" s="45">
        <v>68937</v>
      </c>
      <c r="K296" s="41">
        <f>VLOOKUP(A296,'3121% SY'!$A$3:$I$325,9,FALSE)</f>
        <v>0.26219999999999999</v>
      </c>
      <c r="L296" s="42">
        <f t="shared" si="119"/>
        <v>0</v>
      </c>
      <c r="M296" s="43">
        <f t="shared" si="117"/>
        <v>5.86</v>
      </c>
      <c r="N296" s="44">
        <f t="shared" si="118"/>
        <v>8.3800000000000008</v>
      </c>
      <c r="O296" s="39">
        <f t="shared" si="120"/>
        <v>17</v>
      </c>
      <c r="P296" s="46">
        <f t="shared" si="121"/>
        <v>3.3359999999999999</v>
      </c>
      <c r="Q296" s="36">
        <f t="shared" si="122"/>
        <v>225463.56</v>
      </c>
      <c r="R296" s="36">
        <f t="shared" si="123"/>
        <v>4510.2699999999895</v>
      </c>
      <c r="S296" s="36">
        <f t="shared" si="124"/>
        <v>33785.81</v>
      </c>
      <c r="T296" s="36">
        <f t="shared" si="116"/>
        <v>7046.8300000000017</v>
      </c>
      <c r="U296" s="36">
        <f t="shared" si="125"/>
        <v>53660.33</v>
      </c>
      <c r="V296" s="36">
        <f t="shared" si="126"/>
        <v>1044.58</v>
      </c>
      <c r="W296" s="33">
        <f t="shared" si="127"/>
        <v>325511.38000000006</v>
      </c>
      <c r="Y296" s="33"/>
      <c r="Z296" s="33"/>
    </row>
    <row r="297" spans="1:26" x14ac:dyDescent="0.3">
      <c r="A297" t="s">
        <v>286</v>
      </c>
      <c r="B297" t="s">
        <v>834</v>
      </c>
      <c r="C297" s="36">
        <v>37.200000000000003</v>
      </c>
      <c r="D297" s="51">
        <v>3</v>
      </c>
      <c r="E297" s="51">
        <v>0.5</v>
      </c>
      <c r="F297">
        <v>0</v>
      </c>
      <c r="G297" s="42">
        <v>1</v>
      </c>
      <c r="H297" s="42">
        <v>1</v>
      </c>
      <c r="I297" s="45">
        <v>67585</v>
      </c>
      <c r="J297" s="45">
        <v>68937</v>
      </c>
      <c r="K297" s="41">
        <f>VLOOKUP(A297,'3121% SY'!$A$3:$I$325,9,FALSE)</f>
        <v>0.16620000000000001</v>
      </c>
      <c r="L297" s="42">
        <f t="shared" si="119"/>
        <v>8.3100000000000007E-2</v>
      </c>
      <c r="M297" s="43">
        <f t="shared" si="117"/>
        <v>3.0831</v>
      </c>
      <c r="N297" s="44">
        <f t="shared" si="118"/>
        <v>12.07</v>
      </c>
      <c r="O297" s="39">
        <f t="shared" si="120"/>
        <v>17</v>
      </c>
      <c r="P297" s="46">
        <f t="shared" si="121"/>
        <v>2.5270000000000001</v>
      </c>
      <c r="Q297" s="36">
        <f t="shared" si="122"/>
        <v>170787.3</v>
      </c>
      <c r="R297" s="36">
        <f t="shared" si="123"/>
        <v>3416.5</v>
      </c>
      <c r="S297" s="36">
        <f t="shared" si="124"/>
        <v>25592.55</v>
      </c>
      <c r="T297" s="36">
        <f t="shared" si="116"/>
        <v>5337.93</v>
      </c>
      <c r="U297" s="36">
        <f t="shared" si="125"/>
        <v>40647.379999999997</v>
      </c>
      <c r="V297" s="36">
        <f t="shared" si="126"/>
        <v>791.26</v>
      </c>
      <c r="W297" s="33">
        <f t="shared" si="127"/>
        <v>246572.91999999998</v>
      </c>
      <c r="Y297" s="33"/>
      <c r="Z297" s="33"/>
    </row>
    <row r="298" spans="1:26" x14ac:dyDescent="0.3">
      <c r="A298" t="s">
        <v>287</v>
      </c>
      <c r="B298" t="s">
        <v>899</v>
      </c>
      <c r="C298" s="36">
        <v>19</v>
      </c>
      <c r="D298" s="51">
        <v>1.6160000000000001</v>
      </c>
      <c r="E298" s="51">
        <v>0</v>
      </c>
      <c r="F298">
        <v>0</v>
      </c>
      <c r="G298" s="42">
        <v>1</v>
      </c>
      <c r="H298" s="42">
        <v>1</v>
      </c>
      <c r="I298" s="45">
        <v>67585</v>
      </c>
      <c r="J298" s="45">
        <v>68937</v>
      </c>
      <c r="K298" s="41">
        <f>VLOOKUP(A298,'3121% SY'!$A$3:$I$325,9,FALSE)</f>
        <v>9.6700000000000008E-2</v>
      </c>
      <c r="L298" s="42">
        <f t="shared" si="119"/>
        <v>0</v>
      </c>
      <c r="M298" s="43">
        <f t="shared" si="117"/>
        <v>1.6160000000000001</v>
      </c>
      <c r="N298" s="44">
        <f t="shared" si="118"/>
        <v>11.76</v>
      </c>
      <c r="O298" s="39">
        <f t="shared" si="120"/>
        <v>17</v>
      </c>
      <c r="P298" s="46">
        <f t="shared" si="121"/>
        <v>1.2909999999999999</v>
      </c>
      <c r="Q298" s="36">
        <f t="shared" si="122"/>
        <v>87252.24</v>
      </c>
      <c r="R298" s="36">
        <f t="shared" si="123"/>
        <v>1745.429999999993</v>
      </c>
      <c r="S298" s="36">
        <f t="shared" si="124"/>
        <v>13074.78</v>
      </c>
      <c r="T298" s="36">
        <f t="shared" si="116"/>
        <v>2727.0599999999995</v>
      </c>
      <c r="U298" s="36">
        <f t="shared" si="125"/>
        <v>20766.03</v>
      </c>
      <c r="V298" s="36">
        <f t="shared" si="126"/>
        <v>404.24</v>
      </c>
      <c r="W298" s="33">
        <f t="shared" si="127"/>
        <v>125969.78</v>
      </c>
      <c r="Y298" s="33"/>
      <c r="Z298" s="33"/>
    </row>
    <row r="299" spans="1:26" x14ac:dyDescent="0.3">
      <c r="A299" t="s">
        <v>288</v>
      </c>
      <c r="B299" t="s">
        <v>821</v>
      </c>
      <c r="C299" s="36">
        <v>64.400000000000006</v>
      </c>
      <c r="D299" s="51">
        <v>5.43</v>
      </c>
      <c r="E299" s="51">
        <v>0</v>
      </c>
      <c r="F299">
        <v>0</v>
      </c>
      <c r="G299" s="42">
        <v>1</v>
      </c>
      <c r="H299" s="42">
        <v>1.04</v>
      </c>
      <c r="I299" s="45">
        <v>67585</v>
      </c>
      <c r="J299" s="45">
        <v>68937</v>
      </c>
      <c r="K299" s="41">
        <f>VLOOKUP(A299,'3121% SY'!$A$3:$I$325,9,FALSE)</f>
        <v>0.10740000000000005</v>
      </c>
      <c r="L299" s="42">
        <f t="shared" si="119"/>
        <v>0</v>
      </c>
      <c r="M299" s="43">
        <f t="shared" si="117"/>
        <v>5.43</v>
      </c>
      <c r="N299" s="44">
        <f t="shared" si="118"/>
        <v>11.86</v>
      </c>
      <c r="O299" s="39">
        <f t="shared" si="120"/>
        <v>17</v>
      </c>
      <c r="P299" s="46">
        <f t="shared" si="121"/>
        <v>4.375</v>
      </c>
      <c r="Q299" s="36">
        <f t="shared" si="122"/>
        <v>295684.38</v>
      </c>
      <c r="R299" s="36">
        <f t="shared" si="123"/>
        <v>17978.969999999972</v>
      </c>
      <c r="S299" s="36">
        <f t="shared" si="124"/>
        <v>44308.43</v>
      </c>
      <c r="T299" s="36">
        <f t="shared" si="116"/>
        <v>9241.57</v>
      </c>
      <c r="U299" s="36">
        <f t="shared" si="125"/>
        <v>70372.88</v>
      </c>
      <c r="V299" s="36">
        <f t="shared" si="126"/>
        <v>4163.93</v>
      </c>
      <c r="W299" s="33">
        <f t="shared" si="127"/>
        <v>441750.16</v>
      </c>
      <c r="Y299" s="33"/>
      <c r="Z299" s="33"/>
    </row>
    <row r="300" spans="1:26" x14ac:dyDescent="0.3">
      <c r="A300" t="s">
        <v>289</v>
      </c>
      <c r="B300" t="s">
        <v>830</v>
      </c>
      <c r="C300" s="36">
        <v>21</v>
      </c>
      <c r="D300" s="51">
        <v>2.5</v>
      </c>
      <c r="E300" s="51">
        <v>0.34</v>
      </c>
      <c r="F300">
        <v>0</v>
      </c>
      <c r="G300" s="42">
        <v>1</v>
      </c>
      <c r="H300" s="42">
        <v>1</v>
      </c>
      <c r="I300" s="45">
        <v>67585</v>
      </c>
      <c r="J300" s="45">
        <v>68937</v>
      </c>
      <c r="K300" s="41">
        <f>VLOOKUP(A300,'3121% SY'!$A$3:$I$325,9,FALSE)</f>
        <v>0.253</v>
      </c>
      <c r="L300" s="42">
        <f t="shared" si="119"/>
        <v>8.6020000000000013E-2</v>
      </c>
      <c r="M300" s="43">
        <f t="shared" si="117"/>
        <v>2.58602</v>
      </c>
      <c r="N300" s="44">
        <f t="shared" si="118"/>
        <v>8.1199999999999992</v>
      </c>
      <c r="O300" s="39">
        <f t="shared" si="120"/>
        <v>17</v>
      </c>
      <c r="P300" s="46">
        <f t="shared" si="121"/>
        <v>1.427</v>
      </c>
      <c r="Q300" s="36">
        <f t="shared" si="122"/>
        <v>96443.8</v>
      </c>
      <c r="R300" s="36">
        <f t="shared" si="123"/>
        <v>1929.3000000000029</v>
      </c>
      <c r="S300" s="36">
        <f t="shared" si="124"/>
        <v>14452.14</v>
      </c>
      <c r="T300" s="36">
        <f t="shared" si="116"/>
        <v>3014.34</v>
      </c>
      <c r="U300" s="36">
        <f t="shared" si="125"/>
        <v>22953.62</v>
      </c>
      <c r="V300" s="36">
        <f t="shared" si="126"/>
        <v>446.83</v>
      </c>
      <c r="W300" s="33">
        <f t="shared" si="127"/>
        <v>139240.03</v>
      </c>
      <c r="Y300" s="33"/>
      <c r="Z300" s="33"/>
    </row>
    <row r="301" spans="1:26" x14ac:dyDescent="0.3">
      <c r="A301" t="s">
        <v>290</v>
      </c>
      <c r="B301" t="s">
        <v>754</v>
      </c>
      <c r="C301" s="36">
        <v>46.6</v>
      </c>
      <c r="D301" s="51">
        <v>5.3360000000000003</v>
      </c>
      <c r="E301" s="51">
        <v>0.192</v>
      </c>
      <c r="F301">
        <v>0</v>
      </c>
      <c r="G301" s="42">
        <v>1</v>
      </c>
      <c r="H301" s="42">
        <v>1.04</v>
      </c>
      <c r="I301" s="45">
        <v>67585</v>
      </c>
      <c r="J301" s="45">
        <v>68937</v>
      </c>
      <c r="K301" s="41">
        <f>VLOOKUP(A301,'3121% SY'!$A$3:$I$325,9,FALSE)</f>
        <v>0.12429999999999997</v>
      </c>
      <c r="L301" s="42">
        <f t="shared" si="119"/>
        <v>2.3865599999999994E-2</v>
      </c>
      <c r="M301" s="43">
        <f t="shared" si="117"/>
        <v>5.3598656</v>
      </c>
      <c r="N301" s="44">
        <f t="shared" si="118"/>
        <v>8.69</v>
      </c>
      <c r="O301" s="39">
        <f t="shared" si="120"/>
        <v>17</v>
      </c>
      <c r="P301" s="46">
        <f t="shared" si="121"/>
        <v>3.1659999999999999</v>
      </c>
      <c r="Q301" s="36">
        <f t="shared" si="122"/>
        <v>213974.11</v>
      </c>
      <c r="R301" s="36">
        <f t="shared" si="123"/>
        <v>13010.610000000015</v>
      </c>
      <c r="S301" s="36">
        <f t="shared" si="124"/>
        <v>32064.11</v>
      </c>
      <c r="T301" s="36">
        <f t="shared" si="116"/>
        <v>6687.7299999999959</v>
      </c>
      <c r="U301" s="36">
        <f t="shared" si="125"/>
        <v>50925.84</v>
      </c>
      <c r="V301" s="36">
        <f t="shared" si="126"/>
        <v>3013.26</v>
      </c>
      <c r="W301" s="33">
        <f t="shared" si="127"/>
        <v>319675.66000000003</v>
      </c>
      <c r="Y301" s="33"/>
      <c r="Z301" s="33"/>
    </row>
    <row r="302" spans="1:26" x14ac:dyDescent="0.3">
      <c r="A302" t="s">
        <v>291</v>
      </c>
      <c r="B302" t="s">
        <v>893</v>
      </c>
      <c r="C302" s="36">
        <v>34.6</v>
      </c>
      <c r="D302" s="51">
        <v>3.7559999999999998</v>
      </c>
      <c r="E302" s="51">
        <v>0.35199999999999998</v>
      </c>
      <c r="F302">
        <v>0</v>
      </c>
      <c r="G302" s="42">
        <v>1</v>
      </c>
      <c r="H302" s="42">
        <v>1</v>
      </c>
      <c r="I302" s="45">
        <v>67585</v>
      </c>
      <c r="J302" s="45">
        <v>68937</v>
      </c>
      <c r="K302" s="41">
        <f>VLOOKUP(A302,'3121% SY'!$A$3:$I$325,9,FALSE)</f>
        <v>0.18640000000000001</v>
      </c>
      <c r="L302" s="42">
        <f t="shared" si="119"/>
        <v>6.5612799999999999E-2</v>
      </c>
      <c r="M302" s="43">
        <f t="shared" si="117"/>
        <v>3.8216127999999996</v>
      </c>
      <c r="N302" s="44">
        <f t="shared" si="118"/>
        <v>9.0500000000000007</v>
      </c>
      <c r="O302" s="39">
        <f t="shared" si="120"/>
        <v>17</v>
      </c>
      <c r="P302" s="46">
        <f t="shared" si="121"/>
        <v>2.351</v>
      </c>
      <c r="Q302" s="36">
        <f t="shared" si="122"/>
        <v>158892.34</v>
      </c>
      <c r="R302" s="36">
        <f t="shared" si="123"/>
        <v>3178.5500000000175</v>
      </c>
      <c r="S302" s="36">
        <f t="shared" si="124"/>
        <v>23810.080000000002</v>
      </c>
      <c r="T302" s="36">
        <f t="shared" si="116"/>
        <v>4966.16</v>
      </c>
      <c r="U302" s="36">
        <f t="shared" si="125"/>
        <v>37816.379999999997</v>
      </c>
      <c r="V302" s="36">
        <f t="shared" si="126"/>
        <v>736.15</v>
      </c>
      <c r="W302" s="33">
        <f t="shared" si="127"/>
        <v>229399.66000000003</v>
      </c>
      <c r="Y302" s="33"/>
      <c r="Z302" s="33"/>
    </row>
    <row r="303" spans="1:26" x14ac:dyDescent="0.3">
      <c r="A303" t="s">
        <v>292</v>
      </c>
      <c r="B303" t="s">
        <v>864</v>
      </c>
      <c r="C303" s="36">
        <v>52.82</v>
      </c>
      <c r="D303" s="51">
        <v>3.28</v>
      </c>
      <c r="E303" s="51">
        <v>0</v>
      </c>
      <c r="F303">
        <v>0</v>
      </c>
      <c r="G303" s="42">
        <v>1</v>
      </c>
      <c r="H303" s="42">
        <v>1.04</v>
      </c>
      <c r="I303" s="45">
        <v>67585</v>
      </c>
      <c r="J303" s="45">
        <v>68937</v>
      </c>
      <c r="K303" s="41">
        <f>VLOOKUP(A303,'3121% SY'!$A$3:$I$325,9,FALSE)</f>
        <v>0.15100000000000002</v>
      </c>
      <c r="L303" s="42">
        <f t="shared" si="119"/>
        <v>0</v>
      </c>
      <c r="M303" s="43">
        <f t="shared" si="117"/>
        <v>3.28</v>
      </c>
      <c r="N303" s="44">
        <f t="shared" si="118"/>
        <v>16.100000000000001</v>
      </c>
      <c r="O303" s="39">
        <f t="shared" si="120"/>
        <v>17</v>
      </c>
      <c r="P303" s="46">
        <f t="shared" si="121"/>
        <v>3.589</v>
      </c>
      <c r="Q303" s="36">
        <f t="shared" si="122"/>
        <v>242562.57</v>
      </c>
      <c r="R303" s="36">
        <f t="shared" si="123"/>
        <v>14748.919999999984</v>
      </c>
      <c r="S303" s="36">
        <f t="shared" si="124"/>
        <v>36348.1</v>
      </c>
      <c r="T303" s="36">
        <f t="shared" si="116"/>
        <v>7581.260000000002</v>
      </c>
      <c r="U303" s="36">
        <f t="shared" si="125"/>
        <v>57729.89</v>
      </c>
      <c r="V303" s="36">
        <f t="shared" si="126"/>
        <v>3415.85</v>
      </c>
      <c r="W303" s="33">
        <f t="shared" si="127"/>
        <v>362386.58999999997</v>
      </c>
      <c r="Y303" s="33"/>
      <c r="Z303" s="33"/>
    </row>
    <row r="304" spans="1:26" x14ac:dyDescent="0.3">
      <c r="A304" t="s">
        <v>1020</v>
      </c>
      <c r="B304" t="s">
        <v>1021</v>
      </c>
      <c r="C304" s="60">
        <v>52.2</v>
      </c>
      <c r="D304" s="51">
        <v>4</v>
      </c>
      <c r="E304" s="51">
        <v>0.4</v>
      </c>
      <c r="F304">
        <v>0</v>
      </c>
      <c r="G304" s="42">
        <v>1</v>
      </c>
      <c r="H304" s="42">
        <v>1</v>
      </c>
      <c r="I304" s="45">
        <v>67585</v>
      </c>
      <c r="J304" s="45">
        <v>68937</v>
      </c>
      <c r="K304" s="41">
        <f>VLOOKUP(A304,'3121% SY'!$A$3:$I$325,9,FALSE)</f>
        <v>0</v>
      </c>
      <c r="L304" s="42">
        <f t="shared" ref="L304" si="138">K304*E304</f>
        <v>0</v>
      </c>
      <c r="M304" s="43">
        <f t="shared" ref="M304" si="139">SUM(L304,D304,F304)</f>
        <v>4</v>
      </c>
      <c r="N304" s="44">
        <f t="shared" ref="N304" si="140">IFERROR(ROUND(C304/M304,2),0)</f>
        <v>13.05</v>
      </c>
      <c r="O304" s="39">
        <f t="shared" ref="O304" si="141">IF(N304&gt;$O$2,IF(N304&gt;25.23,25.23,N304),$O$2)</f>
        <v>17</v>
      </c>
      <c r="P304" s="46">
        <f t="shared" si="121"/>
        <v>3.5470000000000002</v>
      </c>
      <c r="Q304" s="36">
        <f t="shared" ref="Q304" si="142">ROUND($P304*I304*G304,2)</f>
        <v>239724</v>
      </c>
      <c r="R304" s="36">
        <f t="shared" ref="R304" si="143">ROUND($P304*J304*H304,2)-Q304</f>
        <v>4795.5400000000081</v>
      </c>
      <c r="S304" s="36">
        <f t="shared" si="124"/>
        <v>35922.74</v>
      </c>
      <c r="T304" s="36">
        <f t="shared" ref="T304" si="144">ROUND($P304*1000*12*1.02,2)-S304</f>
        <v>7492.5400000000009</v>
      </c>
      <c r="U304" s="36">
        <f t="shared" ref="U304" si="145">ROUND(Q304*0.238,2)</f>
        <v>57054.31</v>
      </c>
      <c r="V304" s="36">
        <f t="shared" ref="V304" si="146">ROUND(R304*0.2316,2)</f>
        <v>1110.6500000000001</v>
      </c>
      <c r="W304" s="33">
        <f t="shared" ref="W304" si="147">SUM(Q304:V304)</f>
        <v>346099.78</v>
      </c>
      <c r="Y304" s="33"/>
      <c r="Z304" s="33"/>
    </row>
    <row r="305" spans="1:26" x14ac:dyDescent="0.3">
      <c r="A305" t="s">
        <v>293</v>
      </c>
      <c r="B305" t="s">
        <v>782</v>
      </c>
      <c r="C305" s="36">
        <v>246.31</v>
      </c>
      <c r="D305" s="51">
        <v>15.903</v>
      </c>
      <c r="E305" s="51">
        <v>1.5620000000000001</v>
      </c>
      <c r="F305">
        <v>0</v>
      </c>
      <c r="G305" s="42">
        <v>1</v>
      </c>
      <c r="H305" s="42">
        <v>1</v>
      </c>
      <c r="I305" s="45">
        <v>67585</v>
      </c>
      <c r="J305" s="45">
        <v>68937</v>
      </c>
      <c r="K305" s="41">
        <f>VLOOKUP(A305,'3121% SY'!$A$3:$I$325,9,FALSE)</f>
        <v>0.22829999999999995</v>
      </c>
      <c r="L305" s="42">
        <f t="shared" si="119"/>
        <v>0.35660459999999994</v>
      </c>
      <c r="M305" s="43">
        <f t="shared" si="117"/>
        <v>16.259604599999999</v>
      </c>
      <c r="N305" s="44">
        <f t="shared" si="118"/>
        <v>15.15</v>
      </c>
      <c r="O305" s="39">
        <f t="shared" si="120"/>
        <v>17</v>
      </c>
      <c r="P305" s="46">
        <f t="shared" si="121"/>
        <v>16.734999999999999</v>
      </c>
      <c r="Q305" s="36">
        <f t="shared" si="122"/>
        <v>1131034.98</v>
      </c>
      <c r="R305" s="36">
        <f t="shared" si="123"/>
        <v>22625.719999999972</v>
      </c>
      <c r="S305" s="36">
        <f t="shared" si="124"/>
        <v>169486.06</v>
      </c>
      <c r="T305" s="36">
        <f t="shared" si="116"/>
        <v>35350.339999999997</v>
      </c>
      <c r="U305" s="36">
        <f t="shared" si="125"/>
        <v>269186.33</v>
      </c>
      <c r="V305" s="36">
        <f t="shared" si="126"/>
        <v>5240.12</v>
      </c>
      <c r="W305" s="33">
        <f t="shared" si="127"/>
        <v>1632923.5500000003</v>
      </c>
      <c r="Y305" s="33"/>
      <c r="Z305" s="33"/>
    </row>
    <row r="306" spans="1:26" x14ac:dyDescent="0.3">
      <c r="A306" t="s">
        <v>294</v>
      </c>
      <c r="B306" t="s">
        <v>707</v>
      </c>
      <c r="C306" s="36">
        <v>360.39000000000004</v>
      </c>
      <c r="D306" s="51">
        <v>22.088000000000001</v>
      </c>
      <c r="E306" s="51">
        <v>1.75</v>
      </c>
      <c r="F306">
        <v>0</v>
      </c>
      <c r="G306" s="42">
        <v>1</v>
      </c>
      <c r="H306" s="42">
        <v>1</v>
      </c>
      <c r="I306" s="45">
        <v>67585</v>
      </c>
      <c r="J306" s="45">
        <v>68937</v>
      </c>
      <c r="K306" s="41">
        <f>VLOOKUP(A306,'3121% SY'!$A$3:$I$325,9,FALSE)</f>
        <v>0.25749999999999995</v>
      </c>
      <c r="L306" s="42">
        <f t="shared" si="119"/>
        <v>0.45062499999999994</v>
      </c>
      <c r="M306" s="43">
        <f t="shared" si="117"/>
        <v>22.538625</v>
      </c>
      <c r="N306" s="44">
        <f t="shared" si="118"/>
        <v>15.99</v>
      </c>
      <c r="O306" s="39">
        <f t="shared" si="120"/>
        <v>17</v>
      </c>
      <c r="P306" s="46">
        <f t="shared" si="121"/>
        <v>24.484999999999999</v>
      </c>
      <c r="Q306" s="36">
        <f t="shared" si="122"/>
        <v>1654818.73</v>
      </c>
      <c r="R306" s="36">
        <f t="shared" si="123"/>
        <v>33103.719999999972</v>
      </c>
      <c r="S306" s="36">
        <f t="shared" si="124"/>
        <v>247975.27</v>
      </c>
      <c r="T306" s="36">
        <f t="shared" si="116"/>
        <v>51721.130000000034</v>
      </c>
      <c r="U306" s="36">
        <f t="shared" si="125"/>
        <v>393846.86</v>
      </c>
      <c r="V306" s="36">
        <f t="shared" si="126"/>
        <v>7666.82</v>
      </c>
      <c r="W306" s="33">
        <f t="shared" si="127"/>
        <v>2389132.5299999998</v>
      </c>
      <c r="Y306" s="33"/>
      <c r="Z306" s="33"/>
    </row>
    <row r="307" spans="1:26" x14ac:dyDescent="0.3">
      <c r="A307" t="s">
        <v>295</v>
      </c>
      <c r="B307" t="s">
        <v>801</v>
      </c>
      <c r="C307" s="36">
        <v>4373.6499999999996</v>
      </c>
      <c r="D307" s="51">
        <v>242.20699999999999</v>
      </c>
      <c r="E307" s="51">
        <v>24.02</v>
      </c>
      <c r="F307">
        <v>0</v>
      </c>
      <c r="G307" s="42">
        <v>1</v>
      </c>
      <c r="H307" s="42">
        <v>1</v>
      </c>
      <c r="I307" s="45">
        <v>67585</v>
      </c>
      <c r="J307" s="45">
        <v>68937</v>
      </c>
      <c r="K307" s="41">
        <f>VLOOKUP(A307,'3121% SY'!$A$3:$I$325,9,FALSE)</f>
        <v>0.33650000000000002</v>
      </c>
      <c r="L307" s="42">
        <f t="shared" si="119"/>
        <v>8.0827299999999997</v>
      </c>
      <c r="M307" s="43">
        <f t="shared" si="117"/>
        <v>250.28972999999999</v>
      </c>
      <c r="N307" s="44">
        <f t="shared" si="118"/>
        <v>17.47</v>
      </c>
      <c r="O307" s="39">
        <f t="shared" si="120"/>
        <v>17.47</v>
      </c>
      <c r="P307" s="46">
        <f t="shared" si="121"/>
        <v>289.15699999999998</v>
      </c>
      <c r="Q307" s="36">
        <f t="shared" si="122"/>
        <v>19542675.850000001</v>
      </c>
      <c r="R307" s="36">
        <f t="shared" si="123"/>
        <v>390940.25999999791</v>
      </c>
      <c r="S307" s="36">
        <f t="shared" si="124"/>
        <v>2928478</v>
      </c>
      <c r="T307" s="36">
        <f t="shared" si="116"/>
        <v>610803.68000000017</v>
      </c>
      <c r="U307" s="36">
        <f t="shared" si="125"/>
        <v>4651156.8499999996</v>
      </c>
      <c r="V307" s="36">
        <f t="shared" si="126"/>
        <v>90541.759999999995</v>
      </c>
      <c r="W307" s="33">
        <f t="shared" si="127"/>
        <v>28214596.400000002</v>
      </c>
      <c r="Y307" s="33"/>
      <c r="Z307" s="33"/>
    </row>
    <row r="308" spans="1:26" x14ac:dyDescent="0.3">
      <c r="A308" t="s">
        <v>296</v>
      </c>
      <c r="B308" t="s">
        <v>648</v>
      </c>
      <c r="C308" s="36">
        <v>983.58999999999992</v>
      </c>
      <c r="D308" s="51">
        <v>55.899000000000001</v>
      </c>
      <c r="E308" s="51">
        <v>4.766</v>
      </c>
      <c r="F308">
        <v>0</v>
      </c>
      <c r="G308" s="42">
        <v>1</v>
      </c>
      <c r="H308" s="42">
        <v>1</v>
      </c>
      <c r="I308" s="45">
        <v>67585</v>
      </c>
      <c r="J308" s="45">
        <v>68937</v>
      </c>
      <c r="K308" s="41">
        <f>VLOOKUP(A308,'3121% SY'!$A$3:$I$325,9,FALSE)</f>
        <v>0.29220000000000002</v>
      </c>
      <c r="L308" s="42">
        <f t="shared" si="119"/>
        <v>1.3926252000000001</v>
      </c>
      <c r="M308" s="43">
        <f t="shared" si="117"/>
        <v>57.291625199999999</v>
      </c>
      <c r="N308" s="44">
        <f t="shared" si="118"/>
        <v>17.170000000000002</v>
      </c>
      <c r="O308" s="39">
        <f t="shared" si="120"/>
        <v>17.170000000000002</v>
      </c>
      <c r="P308" s="46">
        <f t="shared" si="121"/>
        <v>66.165000000000006</v>
      </c>
      <c r="Q308" s="36">
        <f t="shared" si="122"/>
        <v>4471761.53</v>
      </c>
      <c r="R308" s="36">
        <f t="shared" si="123"/>
        <v>89455.080000000075</v>
      </c>
      <c r="S308" s="36">
        <f t="shared" si="124"/>
        <v>670095.30000000005</v>
      </c>
      <c r="T308" s="36">
        <f t="shared" si="116"/>
        <v>139764.29999999993</v>
      </c>
      <c r="U308" s="36">
        <f t="shared" si="125"/>
        <v>1064279.24</v>
      </c>
      <c r="V308" s="36">
        <f t="shared" si="126"/>
        <v>20717.8</v>
      </c>
      <c r="W308" s="33">
        <f t="shared" si="127"/>
        <v>6456073.25</v>
      </c>
      <c r="Y308" s="33"/>
      <c r="Z308" s="33"/>
    </row>
    <row r="309" spans="1:26" x14ac:dyDescent="0.3">
      <c r="A309" t="s">
        <v>297</v>
      </c>
      <c r="B309" t="s">
        <v>758</v>
      </c>
      <c r="C309" s="36">
        <v>1046.23</v>
      </c>
      <c r="D309" s="51">
        <v>70.188000000000002</v>
      </c>
      <c r="E309" s="51">
        <v>3.3119999999999998</v>
      </c>
      <c r="F309">
        <v>0</v>
      </c>
      <c r="G309" s="42">
        <v>1</v>
      </c>
      <c r="H309" s="42">
        <v>1</v>
      </c>
      <c r="I309" s="45">
        <v>67585</v>
      </c>
      <c r="J309" s="45">
        <v>68937</v>
      </c>
      <c r="K309" s="41">
        <f>VLOOKUP(A309,'3121% SY'!$A$3:$I$325,9,FALSE)</f>
        <v>0.25260000000000005</v>
      </c>
      <c r="L309" s="42">
        <f t="shared" si="119"/>
        <v>0.83661120000000011</v>
      </c>
      <c r="M309" s="43">
        <f t="shared" si="117"/>
        <v>71.02461120000001</v>
      </c>
      <c r="N309" s="44">
        <f t="shared" si="118"/>
        <v>14.73</v>
      </c>
      <c r="O309" s="39">
        <f t="shared" si="120"/>
        <v>17</v>
      </c>
      <c r="P309" s="46">
        <f t="shared" si="121"/>
        <v>71.081999999999994</v>
      </c>
      <c r="Q309" s="36">
        <f t="shared" si="122"/>
        <v>4804076.97</v>
      </c>
      <c r="R309" s="36">
        <f t="shared" si="123"/>
        <v>96102.860000000335</v>
      </c>
      <c r="S309" s="36">
        <f t="shared" si="124"/>
        <v>719892.91</v>
      </c>
      <c r="T309" s="36">
        <f t="shared" si="116"/>
        <v>150150.77000000002</v>
      </c>
      <c r="U309" s="36">
        <f t="shared" si="125"/>
        <v>1143370.32</v>
      </c>
      <c r="V309" s="36">
        <f t="shared" si="126"/>
        <v>22257.42</v>
      </c>
      <c r="W309" s="33">
        <f t="shared" si="127"/>
        <v>6935851.25</v>
      </c>
      <c r="Y309" s="33"/>
      <c r="Z309" s="33"/>
    </row>
    <row r="310" spans="1:26" x14ac:dyDescent="0.3">
      <c r="A310" t="s">
        <v>298</v>
      </c>
      <c r="B310" t="s">
        <v>690</v>
      </c>
      <c r="C310" s="36">
        <v>237.60000000000002</v>
      </c>
      <c r="D310" s="51">
        <v>14.739000000000001</v>
      </c>
      <c r="E310" s="51">
        <v>1.1439999999999999</v>
      </c>
      <c r="F310">
        <v>0</v>
      </c>
      <c r="G310" s="42">
        <v>1</v>
      </c>
      <c r="H310" s="42">
        <v>1</v>
      </c>
      <c r="I310" s="45">
        <v>67585</v>
      </c>
      <c r="J310" s="45">
        <v>68937</v>
      </c>
      <c r="K310" s="41">
        <f>VLOOKUP(A310,'3121% SY'!$A$3:$I$325,9,FALSE)</f>
        <v>0.26759999999999995</v>
      </c>
      <c r="L310" s="42">
        <f t="shared" si="119"/>
        <v>0.30613439999999992</v>
      </c>
      <c r="M310" s="43">
        <f t="shared" si="117"/>
        <v>15.0451344</v>
      </c>
      <c r="N310" s="44">
        <f t="shared" si="118"/>
        <v>15.79</v>
      </c>
      <c r="O310" s="39">
        <f t="shared" si="120"/>
        <v>17</v>
      </c>
      <c r="P310" s="46">
        <f t="shared" si="121"/>
        <v>16.143000000000001</v>
      </c>
      <c r="Q310" s="36">
        <f t="shared" si="122"/>
        <v>1091024.6599999999</v>
      </c>
      <c r="R310" s="36">
        <f t="shared" si="123"/>
        <v>21825.330000000075</v>
      </c>
      <c r="S310" s="36">
        <f t="shared" si="124"/>
        <v>163490.49</v>
      </c>
      <c r="T310" s="36">
        <f t="shared" si="116"/>
        <v>34099.830000000016</v>
      </c>
      <c r="U310" s="36">
        <f t="shared" si="125"/>
        <v>259663.87</v>
      </c>
      <c r="V310" s="36">
        <f t="shared" si="126"/>
        <v>5054.75</v>
      </c>
      <c r="W310" s="33">
        <f t="shared" si="127"/>
        <v>1575158.9300000002</v>
      </c>
      <c r="Y310" s="33"/>
      <c r="Z310" s="33"/>
    </row>
    <row r="311" spans="1:26" x14ac:dyDescent="0.3">
      <c r="A311" t="s">
        <v>299</v>
      </c>
      <c r="B311" t="s">
        <v>667</v>
      </c>
      <c r="C311" s="36">
        <v>971.41000000000008</v>
      </c>
      <c r="D311" s="51">
        <v>62.469000000000001</v>
      </c>
      <c r="E311" s="51">
        <v>3.927</v>
      </c>
      <c r="F311">
        <v>0</v>
      </c>
      <c r="G311" s="42">
        <v>1</v>
      </c>
      <c r="H311" s="42">
        <v>1</v>
      </c>
      <c r="I311" s="45">
        <v>67585</v>
      </c>
      <c r="J311" s="45">
        <v>68937</v>
      </c>
      <c r="K311" s="41">
        <f>VLOOKUP(A311,'3121% SY'!$A$3:$I$325,9,FALSE)</f>
        <v>0.31479999999999997</v>
      </c>
      <c r="L311" s="42">
        <f t="shared" si="119"/>
        <v>1.2362195999999999</v>
      </c>
      <c r="M311" s="43">
        <f t="shared" si="117"/>
        <v>63.7052196</v>
      </c>
      <c r="N311" s="44">
        <f t="shared" si="118"/>
        <v>15.25</v>
      </c>
      <c r="O311" s="39">
        <f t="shared" si="120"/>
        <v>17</v>
      </c>
      <c r="P311" s="46">
        <f t="shared" si="121"/>
        <v>65.998999999999995</v>
      </c>
      <c r="Q311" s="36">
        <f t="shared" si="122"/>
        <v>4460542.42</v>
      </c>
      <c r="R311" s="36">
        <f t="shared" si="123"/>
        <v>89230.639999999665</v>
      </c>
      <c r="S311" s="36">
        <f t="shared" si="124"/>
        <v>668414.11</v>
      </c>
      <c r="T311" s="36">
        <f t="shared" si="116"/>
        <v>139413.65000000002</v>
      </c>
      <c r="U311" s="36">
        <f t="shared" si="125"/>
        <v>1061609.1000000001</v>
      </c>
      <c r="V311" s="36">
        <f t="shared" si="126"/>
        <v>20665.82</v>
      </c>
      <c r="W311" s="33">
        <f t="shared" si="127"/>
        <v>6439875.7400000002</v>
      </c>
      <c r="Y311" s="33"/>
      <c r="Z311" s="33"/>
    </row>
    <row r="312" spans="1:26" x14ac:dyDescent="0.3">
      <c r="A312" t="s">
        <v>300</v>
      </c>
      <c r="B312" t="s">
        <v>770</v>
      </c>
      <c r="C312" s="36">
        <v>1786.8400000000001</v>
      </c>
      <c r="D312" s="51">
        <v>102.845</v>
      </c>
      <c r="E312" s="51">
        <v>9.74</v>
      </c>
      <c r="F312">
        <v>0</v>
      </c>
      <c r="G312" s="42">
        <v>1</v>
      </c>
      <c r="H312" s="42">
        <v>1</v>
      </c>
      <c r="I312" s="45">
        <v>67585</v>
      </c>
      <c r="J312" s="45">
        <v>68937</v>
      </c>
      <c r="K312" s="41">
        <f>VLOOKUP(A312,'3121% SY'!$A$3:$I$325,9,FALSE)</f>
        <v>0.35040000000000004</v>
      </c>
      <c r="L312" s="42">
        <f t="shared" si="119"/>
        <v>3.4128960000000004</v>
      </c>
      <c r="M312" s="43">
        <f t="shared" si="117"/>
        <v>106.257896</v>
      </c>
      <c r="N312" s="44">
        <f t="shared" si="118"/>
        <v>16.82</v>
      </c>
      <c r="O312" s="39">
        <f t="shared" si="120"/>
        <v>17</v>
      </c>
      <c r="P312" s="46">
        <f t="shared" si="121"/>
        <v>121.4</v>
      </c>
      <c r="Q312" s="36">
        <f t="shared" si="122"/>
        <v>8204819</v>
      </c>
      <c r="R312" s="36">
        <f t="shared" si="123"/>
        <v>164132.79999999981</v>
      </c>
      <c r="S312" s="36">
        <f t="shared" si="124"/>
        <v>1229495.5</v>
      </c>
      <c r="T312" s="36">
        <f t="shared" si="116"/>
        <v>256440.5</v>
      </c>
      <c r="U312" s="36">
        <f t="shared" si="125"/>
        <v>1952746.92</v>
      </c>
      <c r="V312" s="36">
        <f t="shared" si="126"/>
        <v>38013.160000000003</v>
      </c>
      <c r="W312" s="33">
        <f t="shared" si="127"/>
        <v>11845647.880000001</v>
      </c>
      <c r="Y312" s="33"/>
      <c r="Z312" s="33"/>
    </row>
    <row r="313" spans="1:26" x14ac:dyDescent="0.3">
      <c r="A313" t="s">
        <v>301</v>
      </c>
      <c r="B313" t="s">
        <v>779</v>
      </c>
      <c r="C313" s="36">
        <v>1003.4000000000001</v>
      </c>
      <c r="D313" s="51">
        <v>62.023000000000003</v>
      </c>
      <c r="E313" s="51">
        <v>4.3760000000000003</v>
      </c>
      <c r="F313">
        <v>0</v>
      </c>
      <c r="G313" s="42">
        <v>1</v>
      </c>
      <c r="H313" s="42">
        <v>1</v>
      </c>
      <c r="I313" s="45">
        <v>67585</v>
      </c>
      <c r="J313" s="45">
        <v>68937</v>
      </c>
      <c r="K313" s="41">
        <f>VLOOKUP(A313,'3121% SY'!$A$3:$I$325,9,FALSE)</f>
        <v>0.17479999999999996</v>
      </c>
      <c r="L313" s="42">
        <f t="shared" si="119"/>
        <v>0.76492479999999985</v>
      </c>
      <c r="M313" s="43">
        <f t="shared" si="117"/>
        <v>62.787924800000006</v>
      </c>
      <c r="N313" s="44">
        <f t="shared" si="118"/>
        <v>15.98</v>
      </c>
      <c r="O313" s="39">
        <f t="shared" si="120"/>
        <v>17</v>
      </c>
      <c r="P313" s="46">
        <f t="shared" si="121"/>
        <v>68.171999999999997</v>
      </c>
      <c r="Q313" s="36">
        <f t="shared" si="122"/>
        <v>4607404.62</v>
      </c>
      <c r="R313" s="36">
        <f t="shared" si="123"/>
        <v>92168.540000000037</v>
      </c>
      <c r="S313" s="36">
        <f t="shared" si="124"/>
        <v>690421.47</v>
      </c>
      <c r="T313" s="36">
        <f t="shared" si="116"/>
        <v>144003.81000000006</v>
      </c>
      <c r="U313" s="36">
        <f t="shared" si="125"/>
        <v>1096562.3</v>
      </c>
      <c r="V313" s="36">
        <f t="shared" si="126"/>
        <v>21346.23</v>
      </c>
      <c r="W313" s="33">
        <f t="shared" si="127"/>
        <v>6651906.9699999997</v>
      </c>
      <c r="Y313" s="33"/>
      <c r="Z313" s="33"/>
    </row>
    <row r="314" spans="1:26" x14ac:dyDescent="0.3">
      <c r="A314" t="s">
        <v>302</v>
      </c>
      <c r="B314" t="s">
        <v>669</v>
      </c>
      <c r="C314" s="36">
        <v>256.79999999999995</v>
      </c>
      <c r="D314" s="51">
        <v>15.06</v>
      </c>
      <c r="E314" s="51">
        <v>1</v>
      </c>
      <c r="F314">
        <v>0</v>
      </c>
      <c r="G314" s="42">
        <v>1</v>
      </c>
      <c r="H314" s="42">
        <v>1</v>
      </c>
      <c r="I314" s="45">
        <v>67585</v>
      </c>
      <c r="J314" s="45">
        <v>68937</v>
      </c>
      <c r="K314" s="41">
        <f>VLOOKUP(A314,'3121% SY'!$A$3:$I$325,9,FALSE)</f>
        <v>0.35340000000000005</v>
      </c>
      <c r="L314" s="42">
        <f t="shared" si="119"/>
        <v>0.35340000000000005</v>
      </c>
      <c r="M314" s="43">
        <f t="shared" si="117"/>
        <v>15.413400000000001</v>
      </c>
      <c r="N314" s="44">
        <f t="shared" si="118"/>
        <v>16.66</v>
      </c>
      <c r="O314" s="39">
        <f t="shared" si="120"/>
        <v>17</v>
      </c>
      <c r="P314" s="46">
        <f t="shared" si="121"/>
        <v>17.446999999999999</v>
      </c>
      <c r="Q314" s="36">
        <f t="shared" si="122"/>
        <v>1179155.5</v>
      </c>
      <c r="R314" s="36">
        <f t="shared" si="123"/>
        <v>23588.340000000084</v>
      </c>
      <c r="S314" s="36">
        <f t="shared" si="124"/>
        <v>176696.94</v>
      </c>
      <c r="T314" s="36">
        <f t="shared" si="116"/>
        <v>36854.339999999997</v>
      </c>
      <c r="U314" s="36">
        <f t="shared" si="125"/>
        <v>280639.01</v>
      </c>
      <c r="V314" s="36">
        <f t="shared" si="126"/>
        <v>5463.06</v>
      </c>
      <c r="W314" s="33">
        <f t="shared" si="127"/>
        <v>1702397.1900000002</v>
      </c>
      <c r="Y314" s="33"/>
      <c r="Z314" s="33"/>
    </row>
    <row r="315" spans="1:26" x14ac:dyDescent="0.3">
      <c r="A315" t="s">
        <v>303</v>
      </c>
      <c r="B315" t="s">
        <v>668</v>
      </c>
      <c r="C315" s="36">
        <v>428.99999999999994</v>
      </c>
      <c r="D315" s="51">
        <v>25.6</v>
      </c>
      <c r="E315" s="51">
        <v>1.68</v>
      </c>
      <c r="F315">
        <v>0</v>
      </c>
      <c r="G315" s="42">
        <v>1</v>
      </c>
      <c r="H315" s="42">
        <v>1</v>
      </c>
      <c r="I315" s="45">
        <v>67585</v>
      </c>
      <c r="J315" s="45">
        <v>68937</v>
      </c>
      <c r="K315" s="41">
        <f>VLOOKUP(A315,'3121% SY'!$A$3:$I$325,9,FALSE)</f>
        <v>0.28339999999999999</v>
      </c>
      <c r="L315" s="42">
        <f t="shared" si="119"/>
        <v>0.47611199999999998</v>
      </c>
      <c r="M315" s="43">
        <f t="shared" si="117"/>
        <v>26.076112000000002</v>
      </c>
      <c r="N315" s="44">
        <f t="shared" si="118"/>
        <v>16.45</v>
      </c>
      <c r="O315" s="39">
        <f t="shared" si="120"/>
        <v>17</v>
      </c>
      <c r="P315" s="46">
        <f t="shared" si="121"/>
        <v>29.146999999999998</v>
      </c>
      <c r="Q315" s="36">
        <f t="shared" si="122"/>
        <v>1969900</v>
      </c>
      <c r="R315" s="36">
        <f t="shared" si="123"/>
        <v>39406.739999999991</v>
      </c>
      <c r="S315" s="36">
        <f t="shared" si="124"/>
        <v>295190.32</v>
      </c>
      <c r="T315" s="36">
        <f t="shared" si="116"/>
        <v>61568.960000000021</v>
      </c>
      <c r="U315" s="36">
        <f t="shared" si="125"/>
        <v>468836.2</v>
      </c>
      <c r="V315" s="36">
        <f t="shared" si="126"/>
        <v>9126.6</v>
      </c>
      <c r="W315" s="33">
        <f t="shared" si="127"/>
        <v>2844028.8200000003</v>
      </c>
      <c r="Y315" s="33"/>
      <c r="Z315" s="33"/>
    </row>
    <row r="316" spans="1:26" x14ac:dyDescent="0.3">
      <c r="A316" t="s">
        <v>304</v>
      </c>
      <c r="B316" t="s">
        <v>803</v>
      </c>
      <c r="C316" s="36">
        <v>351.34</v>
      </c>
      <c r="D316" s="51">
        <v>20.754000000000001</v>
      </c>
      <c r="E316" s="51">
        <v>1.3120000000000001</v>
      </c>
      <c r="F316">
        <v>0</v>
      </c>
      <c r="G316" s="42">
        <v>1</v>
      </c>
      <c r="H316" s="42">
        <v>1</v>
      </c>
      <c r="I316" s="45">
        <v>67585</v>
      </c>
      <c r="J316" s="45">
        <v>68937</v>
      </c>
      <c r="K316" s="41">
        <f>VLOOKUP(A316,'3121% SY'!$A$3:$I$325,9,FALSE)</f>
        <v>0.2107</v>
      </c>
      <c r="L316" s="42">
        <f t="shared" si="119"/>
        <v>0.27643840000000003</v>
      </c>
      <c r="M316" s="43">
        <f t="shared" si="117"/>
        <v>21.030438400000001</v>
      </c>
      <c r="N316" s="44">
        <f t="shared" si="118"/>
        <v>16.71</v>
      </c>
      <c r="O316" s="39">
        <f t="shared" si="120"/>
        <v>17</v>
      </c>
      <c r="P316" s="46">
        <f t="shared" si="121"/>
        <v>23.87</v>
      </c>
      <c r="Q316" s="36">
        <f t="shared" si="122"/>
        <v>1613253.95</v>
      </c>
      <c r="R316" s="36">
        <f t="shared" si="123"/>
        <v>32272.239999999991</v>
      </c>
      <c r="S316" s="36">
        <f t="shared" si="124"/>
        <v>241746.77</v>
      </c>
      <c r="T316" s="36">
        <f t="shared" si="116"/>
        <v>50422.03</v>
      </c>
      <c r="U316" s="36">
        <f t="shared" si="125"/>
        <v>383954.44</v>
      </c>
      <c r="V316" s="36">
        <f t="shared" si="126"/>
        <v>7474.25</v>
      </c>
      <c r="W316" s="33">
        <f t="shared" si="127"/>
        <v>2329123.6800000002</v>
      </c>
      <c r="Y316" s="33"/>
      <c r="Z316" s="33"/>
    </row>
    <row r="317" spans="1:26" x14ac:dyDescent="0.3">
      <c r="A317" t="s">
        <v>305</v>
      </c>
      <c r="B317" t="s">
        <v>789</v>
      </c>
      <c r="C317" s="36">
        <v>878.61</v>
      </c>
      <c r="D317" s="51">
        <v>51.07</v>
      </c>
      <c r="E317" s="51">
        <v>3.99</v>
      </c>
      <c r="F317">
        <v>0</v>
      </c>
      <c r="G317" s="42">
        <v>1</v>
      </c>
      <c r="H317" s="42">
        <v>1</v>
      </c>
      <c r="I317" s="45">
        <v>67585</v>
      </c>
      <c r="J317" s="45">
        <v>68937</v>
      </c>
      <c r="K317" s="41">
        <f>VLOOKUP(A317,'3121% SY'!$A$3:$I$325,9,FALSE)</f>
        <v>0.23960000000000004</v>
      </c>
      <c r="L317" s="42">
        <f t="shared" si="119"/>
        <v>0.95600400000000019</v>
      </c>
      <c r="M317" s="43">
        <f t="shared" si="117"/>
        <v>52.026004</v>
      </c>
      <c r="N317" s="44">
        <f t="shared" si="118"/>
        <v>16.89</v>
      </c>
      <c r="O317" s="39">
        <f t="shared" si="120"/>
        <v>17</v>
      </c>
      <c r="P317" s="46">
        <f t="shared" si="121"/>
        <v>59.694000000000003</v>
      </c>
      <c r="Q317" s="36">
        <f t="shared" si="122"/>
        <v>4034418.99</v>
      </c>
      <c r="R317" s="36">
        <f t="shared" si="123"/>
        <v>80706.289999999572</v>
      </c>
      <c r="S317" s="36">
        <f t="shared" si="124"/>
        <v>604559.34</v>
      </c>
      <c r="T317" s="36">
        <f t="shared" si="116"/>
        <v>126095.22000000009</v>
      </c>
      <c r="U317" s="36">
        <f t="shared" si="125"/>
        <v>960191.72</v>
      </c>
      <c r="V317" s="36">
        <f t="shared" si="126"/>
        <v>18691.580000000002</v>
      </c>
      <c r="W317" s="33">
        <f t="shared" si="127"/>
        <v>5824663.1399999997</v>
      </c>
      <c r="Y317" s="33"/>
      <c r="Z317" s="33"/>
    </row>
    <row r="318" spans="1:26" x14ac:dyDescent="0.3">
      <c r="A318" t="s">
        <v>306</v>
      </c>
      <c r="B318" t="s">
        <v>796</v>
      </c>
      <c r="C318" s="36">
        <v>1481.81</v>
      </c>
      <c r="D318" s="51">
        <v>87.504000000000005</v>
      </c>
      <c r="E318" s="51">
        <v>3.1659999999999999</v>
      </c>
      <c r="F318">
        <v>0</v>
      </c>
      <c r="G318" s="42">
        <v>1.04</v>
      </c>
      <c r="H318" s="42">
        <v>1.04</v>
      </c>
      <c r="I318" s="45">
        <v>67585</v>
      </c>
      <c r="J318" s="45">
        <v>68937</v>
      </c>
      <c r="K318" s="41">
        <f>VLOOKUP(A318,'3121% SY'!$A$3:$I$325,9,FALSE)</f>
        <v>0.26700000000000002</v>
      </c>
      <c r="L318" s="42">
        <f t="shared" si="119"/>
        <v>0.84532200000000002</v>
      </c>
      <c r="M318" s="43">
        <f t="shared" si="117"/>
        <v>88.349322000000001</v>
      </c>
      <c r="N318" s="44">
        <f t="shared" si="118"/>
        <v>16.77</v>
      </c>
      <c r="O318" s="39">
        <f t="shared" si="120"/>
        <v>17</v>
      </c>
      <c r="P318" s="46">
        <f t="shared" si="121"/>
        <v>100.676</v>
      </c>
      <c r="Q318" s="36">
        <f t="shared" si="122"/>
        <v>7076354.96</v>
      </c>
      <c r="R318" s="36">
        <f t="shared" si="123"/>
        <v>141558.50999999978</v>
      </c>
      <c r="S318" s="36">
        <f t="shared" si="124"/>
        <v>1019610.28</v>
      </c>
      <c r="T318" s="36">
        <f t="shared" si="116"/>
        <v>212663.95999999996</v>
      </c>
      <c r="U318" s="36">
        <f t="shared" si="125"/>
        <v>1684172.48</v>
      </c>
      <c r="V318" s="36">
        <f t="shared" si="126"/>
        <v>32784.949999999997</v>
      </c>
      <c r="W318" s="33">
        <f t="shared" si="127"/>
        <v>10167145.140000001</v>
      </c>
      <c r="Y318" s="33"/>
      <c r="Z318" s="33"/>
    </row>
    <row r="319" spans="1:26" x14ac:dyDescent="0.3">
      <c r="A319" t="s">
        <v>307</v>
      </c>
      <c r="B319" t="s">
        <v>702</v>
      </c>
      <c r="C319" s="36">
        <v>239.39999999999998</v>
      </c>
      <c r="D319" s="51">
        <v>12.454000000000001</v>
      </c>
      <c r="E319" s="51">
        <v>0.86299999999999999</v>
      </c>
      <c r="F319">
        <v>0</v>
      </c>
      <c r="G319" s="42">
        <v>1</v>
      </c>
      <c r="H319" s="42">
        <v>1</v>
      </c>
      <c r="I319" s="45">
        <v>67585</v>
      </c>
      <c r="J319" s="45">
        <v>68937</v>
      </c>
      <c r="K319" s="41">
        <f>VLOOKUP(A319,'3121% SY'!$A$3:$I$325,9,FALSE)</f>
        <v>0.33750000000000002</v>
      </c>
      <c r="L319" s="42">
        <f t="shared" si="119"/>
        <v>0.29126250000000004</v>
      </c>
      <c r="M319" s="43">
        <f t="shared" si="117"/>
        <v>12.745262500000001</v>
      </c>
      <c r="N319" s="44">
        <f t="shared" si="118"/>
        <v>18.78</v>
      </c>
      <c r="O319" s="39">
        <f t="shared" si="120"/>
        <v>18.78</v>
      </c>
      <c r="P319" s="46">
        <f t="shared" si="121"/>
        <v>14.723000000000001</v>
      </c>
      <c r="Q319" s="36">
        <f t="shared" si="122"/>
        <v>995053.96</v>
      </c>
      <c r="R319" s="36">
        <f t="shared" si="123"/>
        <v>19905.489999999991</v>
      </c>
      <c r="S319" s="36">
        <f t="shared" si="124"/>
        <v>149109.24</v>
      </c>
      <c r="T319" s="36">
        <f t="shared" si="116"/>
        <v>31100.28</v>
      </c>
      <c r="U319" s="36">
        <f t="shared" si="125"/>
        <v>236822.84</v>
      </c>
      <c r="V319" s="36">
        <f t="shared" si="126"/>
        <v>4610.1099999999997</v>
      </c>
      <c r="W319" s="33">
        <f t="shared" si="127"/>
        <v>1436601.9200000002</v>
      </c>
      <c r="Y319" s="33"/>
      <c r="Z319" s="33"/>
    </row>
    <row r="320" spans="1:26" x14ac:dyDescent="0.3">
      <c r="A320" t="s">
        <v>954</v>
      </c>
      <c r="B320" t="s">
        <v>956</v>
      </c>
      <c r="C320" s="36">
        <v>0</v>
      </c>
      <c r="D320" s="51">
        <v>0</v>
      </c>
      <c r="E320" s="51">
        <v>0</v>
      </c>
      <c r="F320">
        <v>0</v>
      </c>
      <c r="G320" s="42">
        <v>1</v>
      </c>
      <c r="H320" s="42">
        <v>1</v>
      </c>
      <c r="I320" s="45">
        <v>67585</v>
      </c>
      <c r="J320" s="45">
        <v>68937</v>
      </c>
      <c r="K320" s="41">
        <f>VLOOKUP(A320,'3121% SY'!$A$3:$I$325,9,FALSE)</f>
        <v>0</v>
      </c>
      <c r="L320" s="42">
        <f t="shared" si="119"/>
        <v>0</v>
      </c>
      <c r="M320" s="43">
        <f t="shared" si="117"/>
        <v>0</v>
      </c>
      <c r="N320" s="44">
        <f t="shared" si="118"/>
        <v>0</v>
      </c>
      <c r="O320" s="39">
        <f t="shared" si="120"/>
        <v>17</v>
      </c>
      <c r="P320" s="46">
        <f t="shared" si="121"/>
        <v>0</v>
      </c>
      <c r="Q320" s="36">
        <f t="shared" si="122"/>
        <v>0</v>
      </c>
      <c r="R320" s="36">
        <f t="shared" si="123"/>
        <v>0</v>
      </c>
      <c r="S320" s="36">
        <f t="shared" si="124"/>
        <v>0</v>
      </c>
      <c r="T320" s="36">
        <f t="shared" si="116"/>
        <v>0</v>
      </c>
      <c r="U320" s="36">
        <f t="shared" si="125"/>
        <v>0</v>
      </c>
      <c r="V320" s="36">
        <f t="shared" si="126"/>
        <v>0</v>
      </c>
      <c r="W320" s="33">
        <f t="shared" si="127"/>
        <v>0</v>
      </c>
      <c r="Y320" s="33"/>
      <c r="Z320" s="33"/>
    </row>
    <row r="321" spans="25:25" x14ac:dyDescent="0.3">
      <c r="Y321" s="33"/>
    </row>
    <row r="322" spans="25:25" x14ac:dyDescent="0.3">
      <c r="Y322" s="33"/>
    </row>
    <row r="323" spans="25:25" x14ac:dyDescent="0.3">
      <c r="Y323" s="33"/>
    </row>
    <row r="324" spans="25:25" x14ac:dyDescent="0.3">
      <c r="Y324" s="33"/>
    </row>
  </sheetData>
  <sortState xmlns:xlrd2="http://schemas.microsoft.com/office/spreadsheetml/2017/richdata2" ref="A3:K314">
    <sortCondition ref="A3:A314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26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2" max="2" width="23.6640625" customWidth="1"/>
  </cols>
  <sheetData>
    <row r="1" spans="1:11" x14ac:dyDescent="0.3">
      <c r="A1" s="31">
        <v>1</v>
      </c>
      <c r="B1" s="31">
        <f>A1+1</f>
        <v>2</v>
      </c>
      <c r="C1" s="31">
        <f t="shared" ref="C1:E1" si="0">B1+1</f>
        <v>3</v>
      </c>
      <c r="D1" s="31">
        <f t="shared" si="0"/>
        <v>4</v>
      </c>
      <c r="E1" s="31">
        <f t="shared" si="0"/>
        <v>5</v>
      </c>
      <c r="F1" s="31">
        <f t="shared" ref="F1" si="1">E1+1</f>
        <v>6</v>
      </c>
      <c r="G1" s="31">
        <f t="shared" ref="G1:J1" si="2">F1+1</f>
        <v>7</v>
      </c>
      <c r="H1" s="31">
        <f t="shared" si="2"/>
        <v>8</v>
      </c>
      <c r="I1" s="31">
        <f t="shared" si="2"/>
        <v>9</v>
      </c>
      <c r="J1" s="31">
        <f t="shared" si="2"/>
        <v>10</v>
      </c>
    </row>
    <row r="2" spans="1:11" x14ac:dyDescent="0.3">
      <c r="A2" t="s">
        <v>605</v>
      </c>
      <c r="B2" t="s">
        <v>606</v>
      </c>
      <c r="C2" t="s">
        <v>605</v>
      </c>
      <c r="D2" s="7">
        <v>31.21</v>
      </c>
      <c r="E2" t="s">
        <v>609</v>
      </c>
      <c r="F2" t="s">
        <v>610</v>
      </c>
      <c r="G2" t="s">
        <v>949</v>
      </c>
      <c r="H2" t="s">
        <v>974</v>
      </c>
      <c r="I2" t="s">
        <v>991</v>
      </c>
      <c r="J2" t="s">
        <v>1013</v>
      </c>
    </row>
    <row r="3" spans="1:11" x14ac:dyDescent="0.3">
      <c r="A3" t="s">
        <v>79</v>
      </c>
      <c r="B3" t="s">
        <v>375</v>
      </c>
      <c r="C3" t="str">
        <f>A3</f>
        <v>14005</v>
      </c>
      <c r="D3" s="8">
        <v>0.24590000000000001</v>
      </c>
      <c r="E3" s="8">
        <v>0.25760000000000005</v>
      </c>
      <c r="F3" s="8">
        <v>0.24429999999999996</v>
      </c>
      <c r="G3" s="8">
        <v>0.247</v>
      </c>
      <c r="H3" s="8">
        <v>0.26559999999999995</v>
      </c>
      <c r="I3" s="8">
        <v>0.26619999999999999</v>
      </c>
      <c r="J3" s="8">
        <v>0.26239999999999997</v>
      </c>
      <c r="K3" s="8"/>
    </row>
    <row r="4" spans="1:11" x14ac:dyDescent="0.3">
      <c r="A4" t="s">
        <v>146</v>
      </c>
      <c r="B4" t="s">
        <v>442</v>
      </c>
      <c r="C4" t="str">
        <f t="shared" ref="C4:C68" si="3">A4</f>
        <v>21226</v>
      </c>
      <c r="D4" s="8">
        <v>0.2238</v>
      </c>
      <c r="E4" s="8">
        <v>0.21640000000000004</v>
      </c>
      <c r="F4" s="8">
        <v>0.21730000000000005</v>
      </c>
      <c r="G4" s="8">
        <v>0.20750000000000002</v>
      </c>
      <c r="H4" s="8">
        <v>0.25490000000000002</v>
      </c>
      <c r="I4" s="8">
        <v>0.22640000000000005</v>
      </c>
      <c r="J4" s="8">
        <v>0.21130000000000004</v>
      </c>
      <c r="K4" s="8"/>
    </row>
    <row r="5" spans="1:11" x14ac:dyDescent="0.3">
      <c r="A5" t="s">
        <v>157</v>
      </c>
      <c r="B5" t="s">
        <v>453</v>
      </c>
      <c r="C5" t="str">
        <f t="shared" si="3"/>
        <v>22017</v>
      </c>
      <c r="D5" s="8">
        <v>0.18000000000000005</v>
      </c>
      <c r="E5" s="8">
        <v>0.14449999999999996</v>
      </c>
      <c r="F5" s="8">
        <v>0.15329999999999999</v>
      </c>
      <c r="G5" s="8">
        <v>0.16710000000000003</v>
      </c>
      <c r="H5" s="8">
        <v>0.23729999999999996</v>
      </c>
      <c r="I5" s="8">
        <v>0.19550000000000001</v>
      </c>
      <c r="J5" s="8">
        <v>0.12360000000000004</v>
      </c>
      <c r="K5" s="8"/>
    </row>
    <row r="6" spans="1:11" x14ac:dyDescent="0.3">
      <c r="A6" t="s">
        <v>209</v>
      </c>
      <c r="B6" t="s">
        <v>505</v>
      </c>
      <c r="C6" t="str">
        <f t="shared" si="3"/>
        <v>29103</v>
      </c>
      <c r="D6" s="8">
        <v>0.27290000000000003</v>
      </c>
      <c r="E6" s="8">
        <v>0.25009999999999999</v>
      </c>
      <c r="F6" s="8">
        <v>0.27810000000000001</v>
      </c>
      <c r="G6" s="8">
        <v>0.27390000000000003</v>
      </c>
      <c r="H6" s="8">
        <v>0.2772</v>
      </c>
      <c r="I6" s="8">
        <v>0.26880000000000004</v>
      </c>
      <c r="J6" s="8">
        <v>0.26500000000000001</v>
      </c>
      <c r="K6" s="8"/>
    </row>
    <row r="7" spans="1:11" x14ac:dyDescent="0.3">
      <c r="A7" t="s">
        <v>221</v>
      </c>
      <c r="B7" t="s">
        <v>517</v>
      </c>
      <c r="C7" t="str">
        <f t="shared" si="3"/>
        <v>31016</v>
      </c>
      <c r="D7" s="8">
        <v>0.37760000000000005</v>
      </c>
      <c r="E7" s="8">
        <v>0.36109999999999998</v>
      </c>
      <c r="F7" s="8">
        <v>0.35119999999999996</v>
      </c>
      <c r="G7" s="8">
        <v>0.35599999999999998</v>
      </c>
      <c r="H7" s="8">
        <v>0.3468</v>
      </c>
      <c r="I7" s="8">
        <v>0.30049999999999999</v>
      </c>
      <c r="J7" s="8">
        <v>0.2792</v>
      </c>
      <c r="K7" s="8"/>
    </row>
    <row r="8" spans="1:11" x14ac:dyDescent="0.3">
      <c r="A8" t="s">
        <v>982</v>
      </c>
      <c r="B8" t="s">
        <v>1023</v>
      </c>
      <c r="C8" t="str">
        <f t="shared" si="3"/>
        <v>17915</v>
      </c>
      <c r="D8" s="8"/>
      <c r="E8" s="8"/>
      <c r="F8" s="8"/>
      <c r="G8" s="8"/>
      <c r="H8" s="8">
        <f>H236</f>
        <v>0.12029999999999996</v>
      </c>
      <c r="I8" s="8">
        <v>0.25090000000000001</v>
      </c>
      <c r="J8" s="8"/>
    </row>
    <row r="9" spans="1:11" x14ac:dyDescent="0.3">
      <c r="A9" t="s">
        <v>17</v>
      </c>
      <c r="B9" t="s">
        <v>314</v>
      </c>
      <c r="C9" t="str">
        <f t="shared" si="3"/>
        <v>02420</v>
      </c>
      <c r="D9" s="8">
        <v>0.2278</v>
      </c>
      <c r="E9" s="8">
        <v>0.2288</v>
      </c>
      <c r="F9" s="8">
        <v>0.23180000000000001</v>
      </c>
      <c r="G9" s="8">
        <v>0.21809999999999996</v>
      </c>
      <c r="H9" s="8">
        <v>0.2137</v>
      </c>
      <c r="I9" s="8">
        <v>0.22189999999999999</v>
      </c>
      <c r="J9" s="8">
        <v>0.23880000000000001</v>
      </c>
      <c r="K9" s="8"/>
    </row>
    <row r="10" spans="1:11" x14ac:dyDescent="0.3">
      <c r="A10" t="s">
        <v>111</v>
      </c>
      <c r="B10" t="s">
        <v>407</v>
      </c>
      <c r="C10" t="str">
        <f t="shared" si="3"/>
        <v>17408</v>
      </c>
      <c r="D10" s="8">
        <v>0.30889999999999995</v>
      </c>
      <c r="E10" s="8">
        <v>0.31010000000000004</v>
      </c>
      <c r="F10" s="8">
        <v>0.31979999999999997</v>
      </c>
      <c r="G10" s="8">
        <v>0.31369999999999998</v>
      </c>
      <c r="H10" s="8">
        <v>0.30710000000000004</v>
      </c>
      <c r="I10" s="8">
        <v>0.30379999999999996</v>
      </c>
      <c r="J10" s="8">
        <v>0.28849999999999998</v>
      </c>
      <c r="K10" s="8"/>
    </row>
    <row r="11" spans="1:11" x14ac:dyDescent="0.3">
      <c r="A11" t="s">
        <v>121</v>
      </c>
      <c r="B11" t="s">
        <v>417</v>
      </c>
      <c r="C11" t="str">
        <f t="shared" si="3"/>
        <v>18303</v>
      </c>
      <c r="D11" s="8">
        <v>0.2238</v>
      </c>
      <c r="E11" s="8">
        <v>0.21719999999999995</v>
      </c>
      <c r="F11" s="8">
        <v>0.22160000000000002</v>
      </c>
      <c r="G11" s="8">
        <v>0.21009999999999995</v>
      </c>
      <c r="H11" s="8">
        <v>0.20889999999999997</v>
      </c>
      <c r="I11" s="8">
        <v>0.20450000000000002</v>
      </c>
      <c r="J11" s="8">
        <v>0.22009999999999996</v>
      </c>
      <c r="K11" s="8"/>
    </row>
    <row r="12" spans="1:11" x14ac:dyDescent="0.3">
      <c r="A12" t="s">
        <v>43</v>
      </c>
      <c r="B12" t="s">
        <v>339</v>
      </c>
      <c r="C12" t="str">
        <f t="shared" si="3"/>
        <v>06119</v>
      </c>
      <c r="D12" s="8">
        <v>0.2409</v>
      </c>
      <c r="E12" s="8">
        <v>0.24660000000000004</v>
      </c>
      <c r="F12" s="8">
        <v>0.24570000000000003</v>
      </c>
      <c r="G12" s="8">
        <v>0.24129999999999996</v>
      </c>
      <c r="H12" s="8">
        <v>0.24370000000000003</v>
      </c>
      <c r="I12" s="8">
        <v>0.24370000000000003</v>
      </c>
      <c r="J12" s="8">
        <v>0.22309999999999997</v>
      </c>
      <c r="K12" s="8"/>
    </row>
    <row r="13" spans="1:11" x14ac:dyDescent="0.3">
      <c r="A13" t="s">
        <v>108</v>
      </c>
      <c r="B13" t="s">
        <v>404</v>
      </c>
      <c r="C13" t="str">
        <f t="shared" si="3"/>
        <v>17405</v>
      </c>
      <c r="D13" s="8">
        <v>0.32740000000000002</v>
      </c>
      <c r="E13" s="8">
        <v>0.30789999999999995</v>
      </c>
      <c r="F13" s="8">
        <v>0.29910000000000003</v>
      </c>
      <c r="G13" s="8">
        <v>0.2772</v>
      </c>
      <c r="H13" s="8">
        <v>0.25949999999999995</v>
      </c>
      <c r="I13" s="8">
        <v>0.24890000000000001</v>
      </c>
      <c r="J13" s="8">
        <v>0.24039999999999995</v>
      </c>
      <c r="K13" s="8"/>
    </row>
    <row r="14" spans="1:11" x14ac:dyDescent="0.3">
      <c r="A14" t="s">
        <v>272</v>
      </c>
      <c r="B14" t="s">
        <v>569</v>
      </c>
      <c r="C14" t="str">
        <f t="shared" si="3"/>
        <v>37501</v>
      </c>
      <c r="D14" s="8">
        <v>0.27180000000000004</v>
      </c>
      <c r="E14" s="8">
        <v>0.26700000000000002</v>
      </c>
      <c r="F14" s="8">
        <v>0.26129999999999998</v>
      </c>
      <c r="G14" s="8">
        <v>0.24729999999999996</v>
      </c>
      <c r="H14" s="8">
        <v>0.25380000000000003</v>
      </c>
      <c r="I14" s="8">
        <v>0.25349999999999995</v>
      </c>
      <c r="J14" s="8">
        <v>0.25409999999999999</v>
      </c>
      <c r="K14" s="8"/>
    </row>
    <row r="15" spans="1:11" x14ac:dyDescent="0.3">
      <c r="A15" t="s">
        <v>12</v>
      </c>
      <c r="B15" t="s">
        <v>309</v>
      </c>
      <c r="C15" t="str">
        <f t="shared" si="3"/>
        <v>01122</v>
      </c>
      <c r="D15" s="8">
        <v>0.13</v>
      </c>
      <c r="E15" s="8">
        <v>0.10499999999999998</v>
      </c>
      <c r="F15" s="8">
        <v>7.999999999999996E-2</v>
      </c>
      <c r="G15" s="8">
        <v>7.999999999999996E-2</v>
      </c>
      <c r="H15" s="8">
        <v>0.13</v>
      </c>
      <c r="I15" s="8">
        <v>7.999999999999996E-2</v>
      </c>
      <c r="J15" s="8">
        <v>7.999999999999996E-2</v>
      </c>
      <c r="K15" s="8"/>
    </row>
    <row r="16" spans="1:11" x14ac:dyDescent="0.3">
      <c r="A16" t="s">
        <v>198</v>
      </c>
      <c r="B16" t="s">
        <v>494</v>
      </c>
      <c r="C16" t="str">
        <f t="shared" si="3"/>
        <v>27403</v>
      </c>
      <c r="D16" s="8">
        <v>0.35629999999999995</v>
      </c>
      <c r="E16" s="8">
        <v>0.35399999999999998</v>
      </c>
      <c r="F16" s="8">
        <v>0.36040000000000005</v>
      </c>
      <c r="G16" s="8">
        <v>0.3609</v>
      </c>
      <c r="H16" s="8">
        <v>0.36209999999999998</v>
      </c>
      <c r="I16" s="8">
        <v>0.33479999999999999</v>
      </c>
      <c r="J16" s="8">
        <v>0.32830000000000004</v>
      </c>
      <c r="K16" s="8"/>
    </row>
    <row r="17" spans="1:11" x14ac:dyDescent="0.3">
      <c r="A17" t="s">
        <v>133</v>
      </c>
      <c r="B17" t="s">
        <v>429</v>
      </c>
      <c r="C17" t="str">
        <f t="shared" si="3"/>
        <v>20203</v>
      </c>
      <c r="D17" s="8">
        <v>0.19999999999999996</v>
      </c>
      <c r="E17" s="8">
        <v>0.27100000000000002</v>
      </c>
      <c r="F17" s="8">
        <v>0.2611</v>
      </c>
      <c r="G17" s="8">
        <v>0.18179999999999996</v>
      </c>
      <c r="H17" s="8">
        <v>0.15100000000000002</v>
      </c>
      <c r="I17" s="8">
        <v>0.20709999999999995</v>
      </c>
      <c r="J17" s="8">
        <v>0.22499999999999998</v>
      </c>
      <c r="K17" s="8"/>
    </row>
    <row r="18" spans="1:11" x14ac:dyDescent="0.3">
      <c r="A18" t="s">
        <v>274</v>
      </c>
      <c r="B18" t="s">
        <v>571</v>
      </c>
      <c r="C18" t="str">
        <f t="shared" si="3"/>
        <v>37503</v>
      </c>
      <c r="D18" s="8">
        <v>0.23419999999999996</v>
      </c>
      <c r="E18" s="8">
        <v>0.22670000000000001</v>
      </c>
      <c r="F18" s="8">
        <v>0.21850000000000003</v>
      </c>
      <c r="G18" s="8">
        <v>0.20989999999999998</v>
      </c>
      <c r="H18" s="8">
        <v>0.22989999999999999</v>
      </c>
      <c r="I18" s="8">
        <v>0.2218</v>
      </c>
      <c r="J18" s="8">
        <v>0.21130000000000004</v>
      </c>
      <c r="K18" s="8"/>
    </row>
    <row r="19" spans="1:11" x14ac:dyDescent="0.3">
      <c r="A19" t="s">
        <v>148</v>
      </c>
      <c r="B19" t="s">
        <v>444</v>
      </c>
      <c r="C19" t="str">
        <f t="shared" si="3"/>
        <v>21234</v>
      </c>
      <c r="D19" s="8">
        <v>0.22419999999999995</v>
      </c>
      <c r="E19" s="8">
        <v>0.22309999999999997</v>
      </c>
      <c r="F19" s="8">
        <v>0.20860000000000001</v>
      </c>
      <c r="G19" s="8">
        <v>0.26590000000000003</v>
      </c>
      <c r="H19" s="8">
        <v>0.24680000000000002</v>
      </c>
      <c r="I19" s="8">
        <v>0.17949999999999999</v>
      </c>
      <c r="J19" s="8">
        <v>0.26719999999999999</v>
      </c>
      <c r="K19" s="8"/>
    </row>
    <row r="20" spans="1:11" x14ac:dyDescent="0.3">
      <c r="A20" t="s">
        <v>120</v>
      </c>
      <c r="B20" t="s">
        <v>416</v>
      </c>
      <c r="C20" t="str">
        <f t="shared" si="3"/>
        <v>18100</v>
      </c>
      <c r="D20" s="8">
        <v>0.29700000000000004</v>
      </c>
      <c r="E20" s="8">
        <v>0.28690000000000004</v>
      </c>
      <c r="F20" s="8">
        <v>0.28320000000000001</v>
      </c>
      <c r="G20" s="8">
        <v>0.28910000000000002</v>
      </c>
      <c r="H20" s="8">
        <v>0.26870000000000005</v>
      </c>
      <c r="I20" s="8">
        <v>0.27380000000000004</v>
      </c>
      <c r="J20" s="8">
        <v>0.25890000000000002</v>
      </c>
      <c r="K20" s="8"/>
    </row>
    <row r="21" spans="1:11" x14ac:dyDescent="0.3">
      <c r="A21" t="s">
        <v>173</v>
      </c>
      <c r="B21" t="s">
        <v>469</v>
      </c>
      <c r="C21" t="str">
        <f t="shared" si="3"/>
        <v>24111</v>
      </c>
      <c r="D21" s="8">
        <v>0.28290000000000004</v>
      </c>
      <c r="E21" s="8">
        <v>0.23199999999999998</v>
      </c>
      <c r="F21" s="8">
        <v>0.24909999999999999</v>
      </c>
      <c r="G21" s="8">
        <v>0.24319999999999997</v>
      </c>
      <c r="H21" s="8">
        <v>0.25009999999999999</v>
      </c>
      <c r="I21" s="8">
        <v>0.2147</v>
      </c>
      <c r="J21" s="8">
        <v>0.20220000000000005</v>
      </c>
      <c r="K21" s="8"/>
    </row>
    <row r="22" spans="1:11" x14ac:dyDescent="0.3">
      <c r="A22" t="s">
        <v>54</v>
      </c>
      <c r="B22" t="s">
        <v>350</v>
      </c>
      <c r="C22" t="str">
        <f t="shared" si="3"/>
        <v>09075</v>
      </c>
      <c r="D22" s="8">
        <v>0.15959999999999996</v>
      </c>
      <c r="E22" s="8">
        <v>0.16439999999999999</v>
      </c>
      <c r="F22" s="8">
        <v>0.19369999999999998</v>
      </c>
      <c r="G22" s="8">
        <v>0.17230000000000001</v>
      </c>
      <c r="H22" s="8">
        <v>0.19140000000000001</v>
      </c>
      <c r="I22" s="8">
        <v>0.20889999999999997</v>
      </c>
      <c r="J22" s="8">
        <v>0.17720000000000002</v>
      </c>
      <c r="K22" s="8"/>
    </row>
    <row r="23" spans="1:11" x14ac:dyDescent="0.3">
      <c r="A23" t="s">
        <v>96</v>
      </c>
      <c r="B23" t="s">
        <v>392</v>
      </c>
      <c r="C23" t="str">
        <f t="shared" si="3"/>
        <v>16046</v>
      </c>
      <c r="D23" s="8">
        <v>0.20079999999999998</v>
      </c>
      <c r="E23" s="8">
        <v>0.11799999999999999</v>
      </c>
      <c r="F23" s="8">
        <v>9.3600000000000017E-2</v>
      </c>
      <c r="G23" s="8">
        <v>0.19089999999999996</v>
      </c>
      <c r="H23" s="8">
        <v>0.12139999999999995</v>
      </c>
      <c r="I23" s="8">
        <v>0.10270000000000001</v>
      </c>
      <c r="J23" s="8">
        <v>9.1099999999999959E-2</v>
      </c>
      <c r="K23" s="8"/>
    </row>
    <row r="24" spans="1:11" x14ac:dyDescent="0.3">
      <c r="A24" t="s">
        <v>207</v>
      </c>
      <c r="B24" t="s">
        <v>503</v>
      </c>
      <c r="C24" t="str">
        <f t="shared" si="3"/>
        <v>29100</v>
      </c>
      <c r="D24" s="8">
        <v>0.25139999999999996</v>
      </c>
      <c r="E24" s="8">
        <v>0.27210000000000001</v>
      </c>
      <c r="F24" s="8">
        <v>0.25349999999999995</v>
      </c>
      <c r="G24" s="8">
        <v>0.22770000000000001</v>
      </c>
      <c r="H24" s="8">
        <v>0.2399</v>
      </c>
      <c r="I24" s="8">
        <v>0.23880000000000001</v>
      </c>
      <c r="J24" s="8">
        <v>0.23450000000000004</v>
      </c>
      <c r="K24" s="8"/>
    </row>
    <row r="25" spans="1:11" x14ac:dyDescent="0.3">
      <c r="A25" t="s">
        <v>42</v>
      </c>
      <c r="B25" t="s">
        <v>338</v>
      </c>
      <c r="C25" t="str">
        <f t="shared" si="3"/>
        <v>06117</v>
      </c>
      <c r="D25" s="8">
        <v>0.27649999999999997</v>
      </c>
      <c r="E25" s="8">
        <v>0.26039999999999996</v>
      </c>
      <c r="F25" s="8">
        <v>0.26300000000000001</v>
      </c>
      <c r="G25" s="8">
        <v>0.25019999999999998</v>
      </c>
      <c r="H25" s="8">
        <v>0.24780000000000002</v>
      </c>
      <c r="I25" s="8">
        <v>0.24239999999999995</v>
      </c>
      <c r="J25" s="8">
        <v>0.22119999999999995</v>
      </c>
      <c r="K25" s="8"/>
    </row>
    <row r="26" spans="1:11" x14ac:dyDescent="0.3">
      <c r="A26" t="s">
        <v>34</v>
      </c>
      <c r="B26" t="s">
        <v>330</v>
      </c>
      <c r="C26" t="str">
        <f t="shared" si="3"/>
        <v>05401</v>
      </c>
      <c r="D26" s="8">
        <v>0.19120000000000004</v>
      </c>
      <c r="E26" s="8">
        <v>0.1976</v>
      </c>
      <c r="F26" s="8">
        <v>0.26229999999999998</v>
      </c>
      <c r="G26" s="8">
        <v>0.26859999999999995</v>
      </c>
      <c r="H26" s="8">
        <v>0.23929999999999996</v>
      </c>
      <c r="I26" s="8">
        <v>0.22809999999999997</v>
      </c>
      <c r="J26" s="8">
        <v>0.21120000000000005</v>
      </c>
      <c r="K26" s="8"/>
    </row>
    <row r="27" spans="1:11" x14ac:dyDescent="0.3">
      <c r="A27" t="s">
        <v>190</v>
      </c>
      <c r="B27" t="s">
        <v>486</v>
      </c>
      <c r="C27" t="str">
        <f t="shared" si="3"/>
        <v>27019</v>
      </c>
      <c r="D27" s="8">
        <v>0.11219999999999997</v>
      </c>
      <c r="E27" s="8">
        <v>0.127</v>
      </c>
      <c r="F27" s="8">
        <v>0.11119999999999997</v>
      </c>
      <c r="G27" s="8">
        <v>0.10860000000000003</v>
      </c>
      <c r="H27" s="8">
        <v>0.12739999999999996</v>
      </c>
      <c r="I27" s="8">
        <v>0.14119999999999999</v>
      </c>
      <c r="J27" s="8">
        <v>0.14539999999999997</v>
      </c>
      <c r="K27" s="8"/>
    </row>
    <row r="28" spans="1:11" x14ac:dyDescent="0.3">
      <c r="A28" t="s">
        <v>29</v>
      </c>
      <c r="B28" t="s">
        <v>325</v>
      </c>
      <c r="C28" t="str">
        <f t="shared" si="3"/>
        <v>04228</v>
      </c>
      <c r="D28" s="8">
        <v>0.26619999999999999</v>
      </c>
      <c r="E28" s="8">
        <v>0.22199999999999998</v>
      </c>
      <c r="F28" s="8">
        <v>0.24460000000000004</v>
      </c>
      <c r="G28" s="8">
        <v>0.27059999999999995</v>
      </c>
      <c r="H28" s="8">
        <v>0.25370000000000004</v>
      </c>
      <c r="I28" s="8">
        <v>0.25429999999999997</v>
      </c>
      <c r="J28" s="8">
        <v>0.25729999999999997</v>
      </c>
      <c r="K28" s="8"/>
    </row>
    <row r="29" spans="1:11" x14ac:dyDescent="0.3">
      <c r="A29" t="s">
        <v>28</v>
      </c>
      <c r="B29" t="s">
        <v>607</v>
      </c>
      <c r="C29" t="str">
        <f t="shared" si="3"/>
        <v>04222</v>
      </c>
      <c r="D29" s="8">
        <v>0.19479999999999997</v>
      </c>
      <c r="E29" s="8">
        <v>0.18610000000000004</v>
      </c>
      <c r="F29" s="8">
        <v>0.17659999999999998</v>
      </c>
      <c r="G29" s="8">
        <v>0.1552</v>
      </c>
      <c r="H29" s="8">
        <v>0.15490000000000004</v>
      </c>
      <c r="I29" s="8">
        <v>0.17969999999999997</v>
      </c>
      <c r="J29" s="8">
        <v>0.1694</v>
      </c>
      <c r="K29" s="8"/>
    </row>
    <row r="30" spans="1:11" x14ac:dyDescent="0.3">
      <c r="A30" t="s">
        <v>49</v>
      </c>
      <c r="B30" t="s">
        <v>345</v>
      </c>
      <c r="C30" t="str">
        <f t="shared" si="3"/>
        <v>08401</v>
      </c>
      <c r="D30" s="8">
        <v>0.20420000000000005</v>
      </c>
      <c r="E30" s="8">
        <v>0.22599999999999998</v>
      </c>
      <c r="F30" s="8">
        <v>0.21460000000000001</v>
      </c>
      <c r="G30" s="8">
        <v>0.23260000000000003</v>
      </c>
      <c r="H30" s="8">
        <v>0.22360000000000002</v>
      </c>
      <c r="I30" s="8">
        <v>0.27649999999999997</v>
      </c>
      <c r="J30" s="8">
        <v>0.23260000000000003</v>
      </c>
      <c r="K30" s="8"/>
    </row>
    <row r="31" spans="1:11" x14ac:dyDescent="0.3">
      <c r="A31" t="s">
        <v>992</v>
      </c>
      <c r="B31" t="s">
        <v>993</v>
      </c>
      <c r="C31" t="str">
        <f t="shared" ref="C31" si="4">A31</f>
        <v>18901</v>
      </c>
      <c r="D31" s="8"/>
      <c r="E31" s="8"/>
      <c r="F31" s="8"/>
      <c r="G31" s="8"/>
      <c r="H31" s="8"/>
      <c r="I31" s="8">
        <v>0.27380000000000004</v>
      </c>
      <c r="J31" s="8">
        <v>0.96</v>
      </c>
      <c r="K31" s="8"/>
    </row>
    <row r="32" spans="1:11" x14ac:dyDescent="0.3">
      <c r="A32" t="s">
        <v>134</v>
      </c>
      <c r="B32" t="s">
        <v>430</v>
      </c>
      <c r="C32" t="str">
        <f t="shared" si="3"/>
        <v>20215</v>
      </c>
      <c r="D32" s="8">
        <v>0.24990000000000001</v>
      </c>
      <c r="E32" s="8">
        <v>9.6700000000000008E-2</v>
      </c>
      <c r="F32" s="8">
        <v>0.2339</v>
      </c>
      <c r="G32" s="8">
        <v>0.22909999999999997</v>
      </c>
      <c r="H32" s="8">
        <v>0.22670000000000001</v>
      </c>
      <c r="I32" s="8">
        <v>0.23099999999999998</v>
      </c>
      <c r="J32" s="8">
        <v>0.22499999999999998</v>
      </c>
      <c r="K32" s="8"/>
    </row>
    <row r="33" spans="1:11" x14ac:dyDescent="0.3">
      <c r="A33" t="s">
        <v>123</v>
      </c>
      <c r="B33" t="s">
        <v>419</v>
      </c>
      <c r="C33" t="str">
        <f t="shared" si="3"/>
        <v>18401</v>
      </c>
      <c r="D33" s="8">
        <v>0.3135</v>
      </c>
      <c r="E33" s="8">
        <v>0.32520000000000004</v>
      </c>
      <c r="F33" s="8">
        <v>0.32699999999999996</v>
      </c>
      <c r="G33" s="8">
        <v>0.31589999999999996</v>
      </c>
      <c r="H33" s="8">
        <v>0.30789999999999995</v>
      </c>
      <c r="I33" s="8">
        <v>0.29500000000000004</v>
      </c>
      <c r="J33" s="8">
        <v>0.29249999999999998</v>
      </c>
      <c r="K33" s="8"/>
    </row>
    <row r="34" spans="1:11" x14ac:dyDescent="0.3">
      <c r="A34" t="s">
        <v>236</v>
      </c>
      <c r="B34" t="s">
        <v>533</v>
      </c>
      <c r="C34" t="str">
        <f t="shared" si="3"/>
        <v>32356</v>
      </c>
      <c r="D34" s="8">
        <v>0.3377</v>
      </c>
      <c r="E34" s="8">
        <v>0.34730000000000005</v>
      </c>
      <c r="F34" s="8">
        <v>0.34850000000000003</v>
      </c>
      <c r="G34" s="8">
        <v>0.33809999999999996</v>
      </c>
      <c r="H34" s="8">
        <v>0.33050000000000002</v>
      </c>
      <c r="I34" s="8">
        <v>0.32489999999999997</v>
      </c>
      <c r="J34" s="8">
        <v>0.33799999999999997</v>
      </c>
      <c r="K34" s="8"/>
    </row>
    <row r="35" spans="1:11" x14ac:dyDescent="0.3">
      <c r="A35" t="s">
        <v>154</v>
      </c>
      <c r="B35" t="s">
        <v>450</v>
      </c>
      <c r="C35" t="str">
        <f t="shared" si="3"/>
        <v>21401</v>
      </c>
      <c r="D35" s="8">
        <v>0.32989999999999997</v>
      </c>
      <c r="E35" s="8">
        <v>0.30840000000000001</v>
      </c>
      <c r="F35" s="8">
        <v>0.31679999999999997</v>
      </c>
      <c r="G35" s="8">
        <v>0.31679999999999997</v>
      </c>
      <c r="H35" s="8">
        <v>0.30779999999999996</v>
      </c>
      <c r="I35" s="8">
        <v>0.28239999999999998</v>
      </c>
      <c r="J35" s="8">
        <v>0.2732</v>
      </c>
      <c r="K35" s="8"/>
    </row>
    <row r="36" spans="1:11" x14ac:dyDescent="0.3">
      <c r="A36" t="s">
        <v>152</v>
      </c>
      <c r="B36" t="s">
        <v>448</v>
      </c>
      <c r="C36" t="str">
        <f t="shared" si="3"/>
        <v>21302</v>
      </c>
      <c r="D36" s="8">
        <v>0.34250000000000003</v>
      </c>
      <c r="E36" s="8">
        <v>0.32450000000000001</v>
      </c>
      <c r="F36" s="8">
        <v>0.30779999999999996</v>
      </c>
      <c r="G36" s="8">
        <v>0.30369999999999997</v>
      </c>
      <c r="H36" s="8">
        <v>0.3115</v>
      </c>
      <c r="I36" s="8">
        <v>0.30859999999999999</v>
      </c>
      <c r="J36" s="8">
        <v>0.30669999999999997</v>
      </c>
      <c r="K36" s="8"/>
    </row>
    <row r="37" spans="1:11" x14ac:dyDescent="0.3">
      <c r="A37" t="s">
        <v>238</v>
      </c>
      <c r="B37" t="s">
        <v>535</v>
      </c>
      <c r="C37" t="str">
        <f t="shared" si="3"/>
        <v>32360</v>
      </c>
      <c r="D37" s="8">
        <v>0.2964</v>
      </c>
      <c r="E37" s="8">
        <v>0.28480000000000005</v>
      </c>
      <c r="F37" s="8">
        <v>0.28110000000000002</v>
      </c>
      <c r="G37" s="8">
        <v>0.28890000000000005</v>
      </c>
      <c r="H37" s="8">
        <v>0.28139999999999998</v>
      </c>
      <c r="I37" s="8">
        <v>0.26449999999999996</v>
      </c>
      <c r="J37" s="8">
        <v>0.23570000000000002</v>
      </c>
      <c r="K37" s="8"/>
    </row>
    <row r="38" spans="1:11" x14ac:dyDescent="0.3">
      <c r="A38" t="s">
        <v>245</v>
      </c>
      <c r="B38" t="s">
        <v>542</v>
      </c>
      <c r="C38" t="str">
        <f t="shared" si="3"/>
        <v>33036</v>
      </c>
      <c r="D38" s="8">
        <v>0.26300000000000001</v>
      </c>
      <c r="E38" s="8">
        <v>0.23340000000000005</v>
      </c>
      <c r="F38" s="8">
        <v>0.27100000000000002</v>
      </c>
      <c r="G38" s="8">
        <v>0.25139999999999996</v>
      </c>
      <c r="H38" s="8">
        <v>0.24919999999999998</v>
      </c>
      <c r="I38" s="8">
        <v>0.24029999999999996</v>
      </c>
      <c r="J38" s="8">
        <v>0.2147</v>
      </c>
      <c r="K38" s="8"/>
    </row>
    <row r="39" spans="1:11" x14ac:dyDescent="0.3">
      <c r="A39" t="s">
        <v>952</v>
      </c>
      <c r="B39" t="s">
        <v>955</v>
      </c>
      <c r="C39" t="str">
        <f t="shared" si="3"/>
        <v>27901</v>
      </c>
      <c r="D39" s="8"/>
      <c r="E39" s="8"/>
      <c r="F39" s="8"/>
      <c r="G39" s="8">
        <v>0.31689999999999996</v>
      </c>
      <c r="H39" s="8">
        <v>0.21319999999999995</v>
      </c>
      <c r="I39" s="8">
        <v>0</v>
      </c>
      <c r="J39" s="8">
        <v>0.12250000000000005</v>
      </c>
      <c r="K39" s="8"/>
    </row>
    <row r="40" spans="1:11" x14ac:dyDescent="0.3">
      <c r="A40" t="s">
        <v>98</v>
      </c>
      <c r="B40" t="s">
        <v>394</v>
      </c>
      <c r="C40" t="str">
        <f t="shared" si="3"/>
        <v>16049</v>
      </c>
      <c r="D40" s="8">
        <v>0.29859999999999998</v>
      </c>
      <c r="E40" s="8">
        <v>0.29610000000000003</v>
      </c>
      <c r="F40" s="8">
        <v>0.25349999999999995</v>
      </c>
      <c r="G40" s="8">
        <v>0.25609999999999999</v>
      </c>
      <c r="H40" s="8">
        <v>0.29059999999999997</v>
      </c>
      <c r="I40" s="8">
        <v>0.26029999999999998</v>
      </c>
      <c r="J40" s="8">
        <v>0.21860000000000002</v>
      </c>
      <c r="K40" s="8"/>
    </row>
    <row r="41" spans="1:11" x14ac:dyDescent="0.3">
      <c r="A41" t="s">
        <v>16</v>
      </c>
      <c r="B41" t="s">
        <v>313</v>
      </c>
      <c r="C41" t="str">
        <f t="shared" si="3"/>
        <v>02250</v>
      </c>
      <c r="D41" s="8">
        <v>0.29869999999999997</v>
      </c>
      <c r="E41" s="8">
        <v>0.26170000000000004</v>
      </c>
      <c r="F41" s="8">
        <v>0.24719999999999998</v>
      </c>
      <c r="G41" s="8">
        <v>0.26919999999999999</v>
      </c>
      <c r="H41" s="8">
        <v>0.25449999999999995</v>
      </c>
      <c r="I41" s="8">
        <v>0.28190000000000004</v>
      </c>
      <c r="J41" s="8">
        <v>0.23399999999999999</v>
      </c>
      <c r="K41" s="8"/>
    </row>
    <row r="42" spans="1:11" x14ac:dyDescent="0.3">
      <c r="A42" t="s">
        <v>131</v>
      </c>
      <c r="B42" t="s">
        <v>427</v>
      </c>
      <c r="C42" t="str">
        <f t="shared" si="3"/>
        <v>19404</v>
      </c>
      <c r="D42" s="8">
        <v>0.20679999999999998</v>
      </c>
      <c r="E42" s="8">
        <v>0.18640000000000001</v>
      </c>
      <c r="F42" s="8">
        <v>0.22770000000000001</v>
      </c>
      <c r="G42" s="8">
        <v>0.22499999999999998</v>
      </c>
      <c r="H42" s="8">
        <v>0.23939999999999995</v>
      </c>
      <c r="I42" s="8">
        <v>0.20620000000000005</v>
      </c>
      <c r="J42" s="8">
        <v>0.12739999999999996</v>
      </c>
      <c r="K42" s="8"/>
    </row>
    <row r="43" spans="1:11" x14ac:dyDescent="0.3">
      <c r="A43" t="s">
        <v>195</v>
      </c>
      <c r="B43" t="s">
        <v>491</v>
      </c>
      <c r="C43" t="str">
        <f t="shared" si="3"/>
        <v>27400</v>
      </c>
      <c r="D43" s="8">
        <v>0.36870000000000003</v>
      </c>
      <c r="E43" s="8">
        <v>0.37760000000000005</v>
      </c>
      <c r="F43" s="8">
        <v>0.36639999999999995</v>
      </c>
      <c r="G43" s="8">
        <v>0.36070000000000002</v>
      </c>
      <c r="H43" s="8">
        <v>0.36370000000000002</v>
      </c>
      <c r="I43" s="8">
        <v>0.36880000000000002</v>
      </c>
      <c r="J43" s="8">
        <v>0.36339999999999995</v>
      </c>
      <c r="K43" s="8"/>
    </row>
    <row r="44" spans="1:11" x14ac:dyDescent="0.3">
      <c r="A44" t="s">
        <v>284</v>
      </c>
      <c r="B44" t="s">
        <v>581</v>
      </c>
      <c r="C44" t="str">
        <f t="shared" si="3"/>
        <v>38300</v>
      </c>
      <c r="D44" s="8">
        <v>0.21819999999999995</v>
      </c>
      <c r="E44" s="8">
        <v>0.25460000000000005</v>
      </c>
      <c r="F44" s="8">
        <v>0.25449999999999995</v>
      </c>
      <c r="G44" s="8">
        <v>0.31689999999999996</v>
      </c>
      <c r="H44" s="8">
        <v>0.25649999999999995</v>
      </c>
      <c r="I44" s="8">
        <v>0.23280000000000001</v>
      </c>
      <c r="J44" s="8">
        <v>0.24890000000000001</v>
      </c>
      <c r="K44" s="8"/>
    </row>
    <row r="45" spans="1:11" x14ac:dyDescent="0.3">
      <c r="A45" t="s">
        <v>267</v>
      </c>
      <c r="B45" t="s">
        <v>564</v>
      </c>
      <c r="C45" t="str">
        <f t="shared" si="3"/>
        <v>36250</v>
      </c>
      <c r="D45" s="8">
        <v>0.32750000000000001</v>
      </c>
      <c r="E45" s="8">
        <v>0.35619999999999996</v>
      </c>
      <c r="F45" s="8">
        <v>0.33230000000000004</v>
      </c>
      <c r="G45" s="8">
        <v>0.32830000000000004</v>
      </c>
      <c r="H45" s="8">
        <v>0.33340000000000003</v>
      </c>
      <c r="I45" s="8">
        <v>0.3357</v>
      </c>
      <c r="J45" s="8">
        <v>0.34830000000000005</v>
      </c>
      <c r="K45" s="8"/>
    </row>
    <row r="46" spans="1:11" x14ac:dyDescent="0.3">
      <c r="A46" t="s">
        <v>288</v>
      </c>
      <c r="B46" t="s">
        <v>585</v>
      </c>
      <c r="C46" t="str">
        <f t="shared" si="3"/>
        <v>38306</v>
      </c>
      <c r="D46" s="8">
        <v>0.21279999999999999</v>
      </c>
      <c r="E46" s="8">
        <v>0.18859999999999999</v>
      </c>
      <c r="F46" s="8">
        <v>0.13670000000000004</v>
      </c>
      <c r="G46" s="8">
        <v>0.125</v>
      </c>
      <c r="H46" s="8">
        <v>9.4600000000000017E-2</v>
      </c>
      <c r="I46" s="8">
        <v>0.10740000000000005</v>
      </c>
      <c r="J46" s="8">
        <v>0.10170000000000001</v>
      </c>
      <c r="K46" s="8"/>
    </row>
    <row r="47" spans="1:11" x14ac:dyDescent="0.3">
      <c r="A47" t="s">
        <v>252</v>
      </c>
      <c r="B47" t="s">
        <v>549</v>
      </c>
      <c r="C47" t="str">
        <f t="shared" si="3"/>
        <v>33206</v>
      </c>
      <c r="D47" s="8">
        <v>0.2127</v>
      </c>
      <c r="E47" s="8">
        <v>0.1633</v>
      </c>
      <c r="F47" s="8">
        <v>0.14790000000000003</v>
      </c>
      <c r="G47" s="8">
        <v>0.19550000000000001</v>
      </c>
      <c r="H47" s="8">
        <v>0.15920000000000001</v>
      </c>
      <c r="I47" s="8">
        <v>0.11950000000000005</v>
      </c>
      <c r="J47" s="8">
        <v>0.12060000000000004</v>
      </c>
      <c r="K47" s="8"/>
    </row>
    <row r="48" spans="1:11" x14ac:dyDescent="0.3">
      <c r="A48" t="s">
        <v>269</v>
      </c>
      <c r="B48" t="s">
        <v>566</v>
      </c>
      <c r="C48" t="str">
        <f t="shared" si="3"/>
        <v>36400</v>
      </c>
      <c r="D48" s="8">
        <v>0.30500000000000005</v>
      </c>
      <c r="E48" s="8">
        <v>0.30010000000000003</v>
      </c>
      <c r="F48" s="8">
        <v>0.29749999999999999</v>
      </c>
      <c r="G48" s="8">
        <v>0.29290000000000005</v>
      </c>
      <c r="H48" s="8">
        <v>0.3216</v>
      </c>
      <c r="I48" s="8">
        <v>0.27890000000000004</v>
      </c>
      <c r="J48" s="8">
        <v>0.252</v>
      </c>
      <c r="K48" s="8"/>
    </row>
    <row r="49" spans="1:11" x14ac:dyDescent="0.3">
      <c r="A49" t="s">
        <v>248</v>
      </c>
      <c r="B49" t="s">
        <v>545</v>
      </c>
      <c r="C49" t="str">
        <f t="shared" si="3"/>
        <v>33115</v>
      </c>
      <c r="D49" s="8">
        <v>0.24380000000000002</v>
      </c>
      <c r="E49" s="8">
        <v>0.25519999999999998</v>
      </c>
      <c r="F49" s="8">
        <v>0.25170000000000003</v>
      </c>
      <c r="G49" s="8">
        <v>0.27610000000000001</v>
      </c>
      <c r="H49" s="8">
        <v>0.28779999999999994</v>
      </c>
      <c r="I49" s="8">
        <v>0.27359999999999995</v>
      </c>
      <c r="J49" s="8">
        <v>0.24860000000000004</v>
      </c>
      <c r="K49" s="8"/>
    </row>
    <row r="50" spans="1:11" x14ac:dyDescent="0.3">
      <c r="A50" t="s">
        <v>206</v>
      </c>
      <c r="B50" t="s">
        <v>502</v>
      </c>
      <c r="C50" t="str">
        <f t="shared" si="3"/>
        <v>29011</v>
      </c>
      <c r="D50" s="8">
        <v>0.22240000000000004</v>
      </c>
      <c r="E50" s="8">
        <v>0.22829999999999995</v>
      </c>
      <c r="F50" s="8">
        <v>0.23470000000000002</v>
      </c>
      <c r="G50" s="8">
        <v>0.21860000000000002</v>
      </c>
      <c r="H50" s="8">
        <v>0.25749999999999995</v>
      </c>
      <c r="I50" s="8">
        <v>0.2621</v>
      </c>
      <c r="J50" s="8">
        <v>0.22889999999999999</v>
      </c>
      <c r="K50" s="8"/>
    </row>
    <row r="51" spans="1:11" x14ac:dyDescent="0.3">
      <c r="A51" t="s">
        <v>211</v>
      </c>
      <c r="B51" t="s">
        <v>507</v>
      </c>
      <c r="C51" t="str">
        <f t="shared" si="3"/>
        <v>29317</v>
      </c>
      <c r="D51" s="8">
        <v>0.23829999999999996</v>
      </c>
      <c r="E51" s="8">
        <v>0.22919999999999996</v>
      </c>
      <c r="F51" s="8">
        <v>0.24619999999999997</v>
      </c>
      <c r="G51" s="8">
        <v>0.19769999999999999</v>
      </c>
      <c r="H51" s="8">
        <v>0.18030000000000002</v>
      </c>
      <c r="I51" s="8">
        <v>0.20660000000000001</v>
      </c>
      <c r="J51" s="8">
        <v>0.18110000000000004</v>
      </c>
      <c r="K51" s="8"/>
    </row>
    <row r="52" spans="1:11" x14ac:dyDescent="0.3">
      <c r="A52" t="s">
        <v>87</v>
      </c>
      <c r="B52" t="s">
        <v>383</v>
      </c>
      <c r="C52" t="str">
        <f t="shared" si="3"/>
        <v>14099</v>
      </c>
      <c r="D52" s="8">
        <v>0.15780000000000005</v>
      </c>
      <c r="E52" s="8">
        <v>0.17879999999999996</v>
      </c>
      <c r="F52" s="8">
        <v>0.14300000000000002</v>
      </c>
      <c r="G52" s="8">
        <v>0.18379999999999996</v>
      </c>
      <c r="H52" s="8">
        <v>0.21389999999999998</v>
      </c>
      <c r="I52" s="8">
        <v>0.22360000000000002</v>
      </c>
      <c r="J52" s="8">
        <v>0.2571</v>
      </c>
      <c r="K52" s="8"/>
    </row>
    <row r="53" spans="1:11" x14ac:dyDescent="0.3">
      <c r="A53" t="s">
        <v>72</v>
      </c>
      <c r="B53" t="s">
        <v>368</v>
      </c>
      <c r="C53" t="str">
        <f t="shared" si="3"/>
        <v>13151</v>
      </c>
      <c r="D53" s="8">
        <v>0.24690000000000001</v>
      </c>
      <c r="E53" s="8">
        <v>0.21499999999999997</v>
      </c>
      <c r="F53" s="8">
        <v>0.24180000000000001</v>
      </c>
      <c r="G53" s="8">
        <v>0.24370000000000003</v>
      </c>
      <c r="H53" s="8">
        <v>0.28200000000000003</v>
      </c>
      <c r="I53" s="8">
        <v>0.18999999999999995</v>
      </c>
      <c r="J53" s="8">
        <v>0.28690000000000004</v>
      </c>
      <c r="K53" s="8"/>
    </row>
    <row r="54" spans="1:11" x14ac:dyDescent="0.3">
      <c r="A54" t="s">
        <v>93</v>
      </c>
      <c r="B54" t="s">
        <v>389</v>
      </c>
      <c r="C54" t="str">
        <f t="shared" si="3"/>
        <v>15204</v>
      </c>
      <c r="D54" s="8">
        <v>0.2853</v>
      </c>
      <c r="E54" s="8">
        <v>0.29769999999999996</v>
      </c>
      <c r="F54" s="8">
        <v>0.29649999999999999</v>
      </c>
      <c r="G54" s="8">
        <v>0.28490000000000004</v>
      </c>
      <c r="H54" s="8">
        <v>0.26470000000000005</v>
      </c>
      <c r="I54" s="8">
        <v>0.2681</v>
      </c>
      <c r="J54" s="8">
        <v>0.27029999999999998</v>
      </c>
      <c r="K54" s="8"/>
    </row>
    <row r="55" spans="1:11" x14ac:dyDescent="0.3">
      <c r="A55" t="s">
        <v>32</v>
      </c>
      <c r="B55" t="s">
        <v>328</v>
      </c>
      <c r="C55" t="str">
        <f t="shared" si="3"/>
        <v>05313</v>
      </c>
      <c r="D55" s="8">
        <v>0.17190000000000005</v>
      </c>
      <c r="E55" s="8">
        <v>0.14090000000000003</v>
      </c>
      <c r="F55" s="8">
        <v>0.16900000000000004</v>
      </c>
      <c r="G55" s="8">
        <v>0.1472</v>
      </c>
      <c r="H55" s="8">
        <v>0.15510000000000002</v>
      </c>
      <c r="I55" s="8">
        <v>0.13119999999999998</v>
      </c>
      <c r="J55" s="8">
        <v>0.19189999999999996</v>
      </c>
      <c r="K55" s="8"/>
    </row>
    <row r="56" spans="1:11" x14ac:dyDescent="0.3">
      <c r="A56" t="s">
        <v>158</v>
      </c>
      <c r="B56" t="s">
        <v>454</v>
      </c>
      <c r="C56" t="str">
        <f t="shared" si="3"/>
        <v>22073</v>
      </c>
      <c r="D56" s="8">
        <v>0.20279999999999998</v>
      </c>
      <c r="E56" s="8">
        <v>0.21430000000000005</v>
      </c>
      <c r="F56" s="8">
        <v>0.21199999999999997</v>
      </c>
      <c r="G56" s="8">
        <v>0.20309999999999995</v>
      </c>
      <c r="H56" s="8">
        <v>0.17789999999999995</v>
      </c>
      <c r="I56" s="8">
        <v>0.16000000000000003</v>
      </c>
      <c r="J56" s="8">
        <v>0.16349999999999998</v>
      </c>
      <c r="K56" s="8"/>
    </row>
    <row r="57" spans="1:11" x14ac:dyDescent="0.3">
      <c r="A57" t="s">
        <v>60</v>
      </c>
      <c r="B57" t="s">
        <v>356</v>
      </c>
      <c r="C57" t="str">
        <f t="shared" si="3"/>
        <v>10050</v>
      </c>
      <c r="D57" s="8">
        <v>0.14319999999999999</v>
      </c>
      <c r="E57" s="8">
        <v>0.11519999999999997</v>
      </c>
      <c r="F57" s="8">
        <v>0.13759999999999994</v>
      </c>
      <c r="G57" s="8">
        <v>0.16639999999999999</v>
      </c>
      <c r="H57" s="8">
        <v>0.1653</v>
      </c>
      <c r="I57" s="8">
        <v>0.19240000000000002</v>
      </c>
      <c r="J57" s="8">
        <v>0.15039999999999998</v>
      </c>
      <c r="K57" s="8"/>
    </row>
    <row r="58" spans="1:11" x14ac:dyDescent="0.3">
      <c r="A58" t="s">
        <v>185</v>
      </c>
      <c r="B58" t="s">
        <v>481</v>
      </c>
      <c r="C58" t="str">
        <f t="shared" si="3"/>
        <v>26059</v>
      </c>
      <c r="D58" s="8">
        <v>0.25949999999999995</v>
      </c>
      <c r="E58" s="8">
        <v>0.26929999999999998</v>
      </c>
      <c r="F58" s="8">
        <v>0.25419999999999998</v>
      </c>
      <c r="G58" s="8">
        <v>0.20130000000000003</v>
      </c>
      <c r="H58" s="8">
        <v>0.20620000000000005</v>
      </c>
      <c r="I58" s="8">
        <v>0.23380000000000001</v>
      </c>
      <c r="J58" s="8">
        <v>0.2651</v>
      </c>
      <c r="K58" s="8"/>
    </row>
    <row r="59" spans="1:11" x14ac:dyDescent="0.3">
      <c r="A59" t="s">
        <v>126</v>
      </c>
      <c r="B59" t="s">
        <v>422</v>
      </c>
      <c r="C59" t="str">
        <f t="shared" si="3"/>
        <v>19007</v>
      </c>
      <c r="D59" s="8">
        <v>7.999999999999996E-2</v>
      </c>
      <c r="E59" s="8">
        <v>7.999999999999996E-2</v>
      </c>
      <c r="F59" s="8">
        <v>7.999999999999996E-2</v>
      </c>
      <c r="G59" s="8">
        <v>7.999999999999996E-2</v>
      </c>
      <c r="H59" s="8">
        <v>7.999999999999996E-2</v>
      </c>
      <c r="I59" s="8">
        <v>7.999999999999996E-2</v>
      </c>
      <c r="J59" s="8">
        <v>7.999999999999996E-2</v>
      </c>
      <c r="K59" s="8"/>
    </row>
    <row r="60" spans="1:11" x14ac:dyDescent="0.3">
      <c r="A60" t="s">
        <v>228</v>
      </c>
      <c r="B60" t="s">
        <v>524</v>
      </c>
      <c r="C60" t="str">
        <f t="shared" si="3"/>
        <v>31330</v>
      </c>
      <c r="D60" s="8">
        <v>0.29510000000000003</v>
      </c>
      <c r="E60" s="8">
        <v>0.28390000000000004</v>
      </c>
      <c r="F60" s="8">
        <v>0.27</v>
      </c>
      <c r="G60" s="8">
        <v>0.25</v>
      </c>
      <c r="H60" s="8">
        <v>0.25249999999999995</v>
      </c>
      <c r="I60" s="8">
        <v>0.24819999999999998</v>
      </c>
      <c r="J60" s="8">
        <v>0.21940000000000004</v>
      </c>
      <c r="K60" s="8"/>
    </row>
    <row r="61" spans="1:11" x14ac:dyDescent="0.3">
      <c r="A61" t="s">
        <v>162</v>
      </c>
      <c r="B61" t="s">
        <v>458</v>
      </c>
      <c r="C61" t="str">
        <f t="shared" si="3"/>
        <v>22207</v>
      </c>
      <c r="D61" s="8">
        <v>0.22299999999999998</v>
      </c>
      <c r="E61" s="8">
        <v>0.24250000000000005</v>
      </c>
      <c r="F61" s="8">
        <v>0.25609999999999999</v>
      </c>
      <c r="G61" s="8">
        <v>0.24339999999999995</v>
      </c>
      <c r="H61" s="8">
        <v>0.21870000000000001</v>
      </c>
      <c r="I61" s="8">
        <v>0.17630000000000001</v>
      </c>
      <c r="J61" s="8">
        <v>0.19240000000000002</v>
      </c>
      <c r="K61" s="8"/>
    </row>
    <row r="62" spans="1:11" x14ac:dyDescent="0.3">
      <c r="A62" t="s">
        <v>45</v>
      </c>
      <c r="B62" t="s">
        <v>341</v>
      </c>
      <c r="C62" t="str">
        <f t="shared" si="3"/>
        <v>07002</v>
      </c>
      <c r="D62" s="8">
        <v>0.24990000000000001</v>
      </c>
      <c r="E62" s="8">
        <v>0.28180000000000005</v>
      </c>
      <c r="F62" s="8">
        <v>0.2339</v>
      </c>
      <c r="G62" s="8">
        <v>0.22909999999999997</v>
      </c>
      <c r="H62" s="8">
        <v>0.22670000000000001</v>
      </c>
      <c r="I62" s="8">
        <v>0.23099999999999998</v>
      </c>
      <c r="J62" s="8">
        <v>0.22499999999999998</v>
      </c>
      <c r="K62" s="8"/>
    </row>
    <row r="63" spans="1:11" x14ac:dyDescent="0.3">
      <c r="A63" t="s">
        <v>242</v>
      </c>
      <c r="B63" t="s">
        <v>539</v>
      </c>
      <c r="C63" t="str">
        <f t="shared" si="3"/>
        <v>32414</v>
      </c>
      <c r="D63" s="8">
        <v>0.33499999999999996</v>
      </c>
      <c r="E63" s="8">
        <v>0.31879999999999997</v>
      </c>
      <c r="F63" s="8">
        <v>0.28659999999999997</v>
      </c>
      <c r="G63" s="8">
        <v>0.27929999999999999</v>
      </c>
      <c r="H63" s="8">
        <v>0.31169999999999998</v>
      </c>
      <c r="I63" s="8">
        <v>0.3014</v>
      </c>
      <c r="J63" s="8">
        <v>0.26890000000000003</v>
      </c>
      <c r="K63" s="8"/>
    </row>
    <row r="64" spans="1:11" x14ac:dyDescent="0.3">
      <c r="A64" t="s">
        <v>193</v>
      </c>
      <c r="B64" t="s">
        <v>489</v>
      </c>
      <c r="C64" t="str">
        <f t="shared" si="3"/>
        <v>27343</v>
      </c>
      <c r="D64" s="8">
        <v>0.24590000000000001</v>
      </c>
      <c r="E64" s="8">
        <v>0.24019999999999997</v>
      </c>
      <c r="F64" s="8">
        <v>0.25939999999999996</v>
      </c>
      <c r="G64" s="8">
        <v>0.24050000000000005</v>
      </c>
      <c r="H64" s="8">
        <v>0.23380000000000001</v>
      </c>
      <c r="I64" s="8">
        <v>0.2722</v>
      </c>
      <c r="J64" s="8">
        <v>0.26700000000000002</v>
      </c>
      <c r="K64" s="8"/>
    </row>
    <row r="65" spans="1:11" x14ac:dyDescent="0.3">
      <c r="A65" t="s">
        <v>265</v>
      </c>
      <c r="B65" t="s">
        <v>562</v>
      </c>
      <c r="C65" t="str">
        <f t="shared" si="3"/>
        <v>36101</v>
      </c>
      <c r="D65" s="8">
        <v>0.24990000000000001</v>
      </c>
      <c r="E65" s="8">
        <v>7.999999999999996E-2</v>
      </c>
      <c r="F65" s="8">
        <v>0.2339</v>
      </c>
      <c r="G65" s="8">
        <v>0.22909999999999997</v>
      </c>
      <c r="H65" s="8">
        <v>0.22670000000000001</v>
      </c>
      <c r="I65" s="8">
        <v>0.23099999999999998</v>
      </c>
      <c r="J65" s="8">
        <v>0.22499999999999998</v>
      </c>
      <c r="K65" s="8"/>
    </row>
    <row r="66" spans="1:11" x14ac:dyDescent="0.3">
      <c r="A66" t="s">
        <v>239</v>
      </c>
      <c r="B66" t="s">
        <v>536</v>
      </c>
      <c r="C66" t="str">
        <f t="shared" si="3"/>
        <v>32361</v>
      </c>
      <c r="D66" s="8">
        <v>0.2681</v>
      </c>
      <c r="E66" s="8">
        <v>0.28469999999999995</v>
      </c>
      <c r="F66" s="8">
        <v>0.30330000000000001</v>
      </c>
      <c r="G66" s="8">
        <v>0.30879999999999996</v>
      </c>
      <c r="H66" s="8">
        <v>0.31359999999999999</v>
      </c>
      <c r="I66" s="8">
        <v>0.32679999999999998</v>
      </c>
      <c r="J66" s="8">
        <v>0.29279999999999995</v>
      </c>
      <c r="K66" s="8"/>
    </row>
    <row r="67" spans="1:11" x14ac:dyDescent="0.3">
      <c r="A67" t="s">
        <v>296</v>
      </c>
      <c r="B67" t="s">
        <v>593</v>
      </c>
      <c r="C67" t="str">
        <f t="shared" si="3"/>
        <v>39090</v>
      </c>
      <c r="D67" s="8">
        <v>0.33160000000000001</v>
      </c>
      <c r="E67" s="8">
        <v>0.33389999999999997</v>
      </c>
      <c r="F67" s="8">
        <v>0.33579999999999999</v>
      </c>
      <c r="G67" s="8">
        <v>0.32289999999999996</v>
      </c>
      <c r="H67" s="8">
        <v>0.30910000000000004</v>
      </c>
      <c r="I67" s="8">
        <v>0.29220000000000002</v>
      </c>
      <c r="J67" s="8">
        <v>0.26829999999999998</v>
      </c>
      <c r="K67" s="8"/>
    </row>
    <row r="68" spans="1:11" x14ac:dyDescent="0.3">
      <c r="A68" t="s">
        <v>56</v>
      </c>
      <c r="B68" t="s">
        <v>352</v>
      </c>
      <c r="C68" t="str">
        <f t="shared" si="3"/>
        <v>09206</v>
      </c>
      <c r="D68" s="8">
        <v>0.25139999999999996</v>
      </c>
      <c r="E68" s="8">
        <v>0.26239999999999997</v>
      </c>
      <c r="F68" s="8">
        <v>0.25819999999999999</v>
      </c>
      <c r="G68" s="8">
        <v>0.25190000000000001</v>
      </c>
      <c r="H68" s="8">
        <v>0.2429</v>
      </c>
      <c r="I68" s="8">
        <v>0.22660000000000002</v>
      </c>
      <c r="J68" s="8">
        <v>0.22370000000000001</v>
      </c>
      <c r="K68" s="8"/>
    </row>
    <row r="69" spans="1:11" x14ac:dyDescent="0.3">
      <c r="A69" t="s">
        <v>127</v>
      </c>
      <c r="B69" t="s">
        <v>423</v>
      </c>
      <c r="C69" t="str">
        <f t="shared" ref="C69:C134" si="5">A69</f>
        <v>19028</v>
      </c>
      <c r="D69" s="8">
        <v>0.11870000000000003</v>
      </c>
      <c r="E69" s="8">
        <v>0.2671</v>
      </c>
      <c r="F69" s="8">
        <v>0.18940000000000001</v>
      </c>
      <c r="G69" s="8">
        <v>0.20369999999999999</v>
      </c>
      <c r="H69" s="8">
        <v>0.20689999999999997</v>
      </c>
      <c r="I69" s="8">
        <v>0.1462</v>
      </c>
      <c r="J69" s="8">
        <v>0.12870000000000004</v>
      </c>
      <c r="K69" s="8"/>
    </row>
    <row r="70" spans="1:11" x14ac:dyDescent="0.3">
      <c r="A70" t="s">
        <v>199</v>
      </c>
      <c r="B70" t="s">
        <v>495</v>
      </c>
      <c r="C70" t="str">
        <f t="shared" si="5"/>
        <v>27404</v>
      </c>
      <c r="D70" s="8">
        <v>0.30759999999999998</v>
      </c>
      <c r="E70" s="8">
        <v>0.30689999999999995</v>
      </c>
      <c r="F70" s="8">
        <v>0.27039999999999997</v>
      </c>
      <c r="G70" s="8">
        <v>0.24790000000000001</v>
      </c>
      <c r="H70" s="8">
        <v>0.2782</v>
      </c>
      <c r="I70" s="8">
        <v>0.25670000000000004</v>
      </c>
      <c r="J70" s="8">
        <v>0.27139999999999997</v>
      </c>
      <c r="K70" s="8"/>
    </row>
    <row r="71" spans="1:11" x14ac:dyDescent="0.3">
      <c r="A71" t="s">
        <v>220</v>
      </c>
      <c r="B71" t="s">
        <v>516</v>
      </c>
      <c r="C71" t="str">
        <f t="shared" si="5"/>
        <v>31015</v>
      </c>
      <c r="D71" s="8">
        <v>0.32730000000000004</v>
      </c>
      <c r="E71" s="8">
        <v>0.32889999999999997</v>
      </c>
      <c r="F71" s="8">
        <v>0.33220000000000005</v>
      </c>
      <c r="G71" s="8">
        <v>0.32520000000000004</v>
      </c>
      <c r="H71" s="8">
        <v>0.32479999999999998</v>
      </c>
      <c r="I71" s="8">
        <v>0.31599999999999995</v>
      </c>
      <c r="J71" s="8">
        <v>0.31579999999999997</v>
      </c>
      <c r="K71" s="8"/>
    </row>
    <row r="72" spans="1:11" x14ac:dyDescent="0.3">
      <c r="A72" t="s">
        <v>129</v>
      </c>
      <c r="B72" t="s">
        <v>425</v>
      </c>
      <c r="C72" t="str">
        <f t="shared" si="5"/>
        <v>19401</v>
      </c>
      <c r="D72" s="8">
        <v>0.3276</v>
      </c>
      <c r="E72" s="8">
        <v>0.29530000000000001</v>
      </c>
      <c r="F72" s="8">
        <v>0.29479999999999995</v>
      </c>
      <c r="G72" s="8">
        <v>0.30869999999999997</v>
      </c>
      <c r="H72" s="8">
        <v>0.28049999999999997</v>
      </c>
      <c r="I72" s="8">
        <v>0.26680000000000004</v>
      </c>
      <c r="J72" s="8">
        <v>0.249</v>
      </c>
      <c r="K72" s="8"/>
    </row>
    <row r="73" spans="1:11" x14ac:dyDescent="0.3">
      <c r="A73" t="s">
        <v>84</v>
      </c>
      <c r="B73" t="s">
        <v>380</v>
      </c>
      <c r="C73" t="str">
        <f t="shared" si="5"/>
        <v>14068</v>
      </c>
      <c r="D73" s="8">
        <v>0.29849999999999999</v>
      </c>
      <c r="E73" s="8">
        <v>0.2984</v>
      </c>
      <c r="F73" s="8">
        <v>0.32240000000000002</v>
      </c>
      <c r="G73" s="8">
        <v>0.33009999999999995</v>
      </c>
      <c r="H73" s="8">
        <v>0.30579999999999996</v>
      </c>
      <c r="I73" s="8">
        <v>0.31699999999999995</v>
      </c>
      <c r="J73" s="8">
        <v>0.30610000000000004</v>
      </c>
      <c r="K73" s="8"/>
    </row>
    <row r="74" spans="1:11" x14ac:dyDescent="0.3">
      <c r="A74" t="s">
        <v>289</v>
      </c>
      <c r="B74" t="s">
        <v>586</v>
      </c>
      <c r="C74" t="str">
        <f t="shared" si="5"/>
        <v>38308</v>
      </c>
      <c r="D74" s="8">
        <v>0.23870000000000002</v>
      </c>
      <c r="E74" s="8">
        <v>0.22140000000000004</v>
      </c>
      <c r="F74" s="8">
        <v>0.245</v>
      </c>
      <c r="G74" s="8">
        <v>0.10999999999999999</v>
      </c>
      <c r="H74" s="8">
        <v>0.13329999999999997</v>
      </c>
      <c r="I74" s="8">
        <v>0.253</v>
      </c>
      <c r="J74" s="8">
        <v>0.13790000000000002</v>
      </c>
      <c r="K74" s="8"/>
    </row>
    <row r="75" spans="1:11" x14ac:dyDescent="0.3">
      <c r="A75" t="s">
        <v>26</v>
      </c>
      <c r="B75" t="s">
        <v>323</v>
      </c>
      <c r="C75" t="str">
        <f t="shared" si="5"/>
        <v>04127</v>
      </c>
      <c r="D75" s="8">
        <v>0.14870000000000005</v>
      </c>
      <c r="E75" s="8">
        <v>0.15969999999999995</v>
      </c>
      <c r="F75" s="8">
        <v>0.12239999999999995</v>
      </c>
      <c r="G75" s="8">
        <v>0.11539999999999995</v>
      </c>
      <c r="H75" s="8">
        <v>0.14449999999999996</v>
      </c>
      <c r="I75" s="8">
        <v>0.15329999999999999</v>
      </c>
      <c r="J75" s="8">
        <v>0.16000000000000003</v>
      </c>
      <c r="K75" s="8"/>
    </row>
    <row r="76" spans="1:11" x14ac:dyDescent="0.3">
      <c r="A76" t="s">
        <v>102</v>
      </c>
      <c r="B76" t="s">
        <v>398</v>
      </c>
      <c r="C76" t="str">
        <f t="shared" si="5"/>
        <v>17216</v>
      </c>
      <c r="D76" s="8">
        <v>0.28029999999999999</v>
      </c>
      <c r="E76" s="8">
        <v>0.28339999999999999</v>
      </c>
      <c r="F76" s="8">
        <v>0.2923</v>
      </c>
      <c r="G76" s="8">
        <v>0.2883</v>
      </c>
      <c r="H76" s="8">
        <v>0.28979999999999995</v>
      </c>
      <c r="I76" s="8">
        <v>0.28820000000000001</v>
      </c>
      <c r="J76" s="8">
        <v>0.26700000000000002</v>
      </c>
      <c r="K76" s="8"/>
    </row>
    <row r="77" spans="1:11" x14ac:dyDescent="0.3">
      <c r="A77" t="s">
        <v>76</v>
      </c>
      <c r="B77" t="s">
        <v>372</v>
      </c>
      <c r="C77" t="str">
        <f t="shared" si="5"/>
        <v>13165</v>
      </c>
      <c r="D77" s="8">
        <v>0.251</v>
      </c>
      <c r="E77" s="8">
        <v>0.27510000000000001</v>
      </c>
      <c r="F77" s="8">
        <v>0.26559999999999995</v>
      </c>
      <c r="G77" s="8">
        <v>0.27739999999999998</v>
      </c>
      <c r="H77" s="8">
        <v>0.28049999999999997</v>
      </c>
      <c r="I77" s="8">
        <v>0.23360000000000003</v>
      </c>
      <c r="J77" s="8">
        <v>0.22670000000000001</v>
      </c>
      <c r="K77" s="8"/>
    </row>
    <row r="78" spans="1:11" x14ac:dyDescent="0.3">
      <c r="A78" t="s">
        <v>143</v>
      </c>
      <c r="B78" t="s">
        <v>439</v>
      </c>
      <c r="C78" t="str">
        <f t="shared" si="5"/>
        <v>21036</v>
      </c>
      <c r="D78" s="8">
        <v>0.30400000000000005</v>
      </c>
      <c r="E78" s="8">
        <v>0.18500000000000005</v>
      </c>
      <c r="F78" s="8">
        <v>0.18500000000000005</v>
      </c>
      <c r="G78" s="8">
        <v>0.16000000000000003</v>
      </c>
      <c r="H78" s="8">
        <v>0.17330000000000001</v>
      </c>
      <c r="I78" s="8">
        <v>0.14100000000000001</v>
      </c>
      <c r="J78" s="8">
        <v>0.12</v>
      </c>
      <c r="K78" s="8"/>
    </row>
    <row r="79" spans="1:11" x14ac:dyDescent="0.3">
      <c r="A79" t="s">
        <v>217</v>
      </c>
      <c r="B79" t="s">
        <v>513</v>
      </c>
      <c r="C79" t="str">
        <f t="shared" si="5"/>
        <v>31002</v>
      </c>
      <c r="D79" s="8">
        <v>0.30640000000000001</v>
      </c>
      <c r="E79" s="8">
        <v>0.31269999999999998</v>
      </c>
      <c r="F79" s="8">
        <v>0.31630000000000003</v>
      </c>
      <c r="G79" s="8">
        <v>0.31679999999999997</v>
      </c>
      <c r="H79" s="8">
        <v>0.32010000000000005</v>
      </c>
      <c r="I79" s="8">
        <v>0.32140000000000002</v>
      </c>
      <c r="J79" s="8">
        <v>0.32099999999999995</v>
      </c>
      <c r="K79" s="8"/>
    </row>
    <row r="80" spans="1:11" x14ac:dyDescent="0.3">
      <c r="A80" t="s">
        <v>41</v>
      </c>
      <c r="B80" t="s">
        <v>337</v>
      </c>
      <c r="C80" t="str">
        <f t="shared" si="5"/>
        <v>06114</v>
      </c>
      <c r="D80" s="8">
        <v>0.24019999999999997</v>
      </c>
      <c r="E80" s="8">
        <v>0.23829999999999996</v>
      </c>
      <c r="F80" s="8">
        <v>0.23770000000000002</v>
      </c>
      <c r="G80" s="8">
        <v>0.23519999999999996</v>
      </c>
      <c r="H80" s="8">
        <v>0.23580000000000001</v>
      </c>
      <c r="I80" s="8">
        <v>0.23819999999999997</v>
      </c>
      <c r="J80" s="8">
        <v>0.24450000000000005</v>
      </c>
      <c r="K80" s="8"/>
    </row>
    <row r="81" spans="1:11" x14ac:dyDescent="0.3">
      <c r="A81" t="s">
        <v>251</v>
      </c>
      <c r="B81" t="s">
        <v>548</v>
      </c>
      <c r="C81" t="str">
        <f t="shared" si="5"/>
        <v>33205</v>
      </c>
      <c r="D81" s="8">
        <v>0</v>
      </c>
      <c r="E81" s="8">
        <v>7.999999999999996E-2</v>
      </c>
      <c r="F81" s="8">
        <v>7.999999999999996E-2</v>
      </c>
      <c r="G81" s="8">
        <v>7.999999999999996E-2</v>
      </c>
      <c r="H81" s="8">
        <v>7.999999999999996E-2</v>
      </c>
      <c r="I81" s="8">
        <v>7.999999999999996E-2</v>
      </c>
      <c r="J81" s="8">
        <v>7.999999999999996E-2</v>
      </c>
      <c r="K81" s="8"/>
    </row>
    <row r="82" spans="1:11" x14ac:dyDescent="0.3">
      <c r="A82" t="s">
        <v>101</v>
      </c>
      <c r="B82" t="s">
        <v>397</v>
      </c>
      <c r="C82" t="str">
        <f t="shared" si="5"/>
        <v>17210</v>
      </c>
      <c r="D82" s="8">
        <v>0.31769999999999998</v>
      </c>
      <c r="E82" s="8">
        <v>0.32379999999999998</v>
      </c>
      <c r="F82" s="8">
        <v>0.32979999999999998</v>
      </c>
      <c r="G82" s="8">
        <v>0.32110000000000005</v>
      </c>
      <c r="H82" s="8">
        <v>0.31299999999999994</v>
      </c>
      <c r="I82" s="8">
        <v>0.31459999999999999</v>
      </c>
      <c r="J82" s="8">
        <v>0.31330000000000002</v>
      </c>
      <c r="K82" s="8"/>
    </row>
    <row r="83" spans="1:11" x14ac:dyDescent="0.3">
      <c r="A83" t="s">
        <v>273</v>
      </c>
      <c r="B83" t="s">
        <v>570</v>
      </c>
      <c r="C83" t="str">
        <f t="shared" si="5"/>
        <v>37502</v>
      </c>
      <c r="D83" s="8">
        <v>0.29620000000000002</v>
      </c>
      <c r="E83" s="8">
        <v>0.28669999999999995</v>
      </c>
      <c r="F83" s="8">
        <v>0.28369999999999995</v>
      </c>
      <c r="G83" s="8">
        <v>0.27910000000000001</v>
      </c>
      <c r="H83" s="8">
        <v>0.26370000000000005</v>
      </c>
      <c r="I83" s="8">
        <v>0.26819999999999999</v>
      </c>
      <c r="J83" s="8">
        <v>0.26490000000000002</v>
      </c>
      <c r="K83" s="8"/>
    </row>
    <row r="84" spans="1:11" x14ac:dyDescent="0.3">
      <c r="A84" t="s">
        <v>201</v>
      </c>
      <c r="B84" t="s">
        <v>497</v>
      </c>
      <c r="C84" t="str">
        <f t="shared" si="5"/>
        <v>27417</v>
      </c>
      <c r="D84" s="8">
        <v>0.34279999999999999</v>
      </c>
      <c r="E84" s="8">
        <v>0.3347</v>
      </c>
      <c r="F84" s="8">
        <v>0.34279999999999999</v>
      </c>
      <c r="G84" s="8">
        <v>0.35760000000000003</v>
      </c>
      <c r="H84" s="8">
        <v>0.35170000000000001</v>
      </c>
      <c r="I84" s="8">
        <v>0.33279999999999998</v>
      </c>
      <c r="J84" s="8">
        <v>0.32030000000000003</v>
      </c>
      <c r="K84" s="8"/>
    </row>
    <row r="85" spans="1:11" x14ac:dyDescent="0.3">
      <c r="A85" t="s">
        <v>21</v>
      </c>
      <c r="B85" t="s">
        <v>318</v>
      </c>
      <c r="C85" t="str">
        <f t="shared" si="5"/>
        <v>03053</v>
      </c>
      <c r="D85" s="8">
        <v>0.30510000000000004</v>
      </c>
      <c r="E85" s="8">
        <v>0.33240000000000003</v>
      </c>
      <c r="F85" s="8">
        <v>0.33420000000000005</v>
      </c>
      <c r="G85" s="8">
        <v>0.35019999999999996</v>
      </c>
      <c r="H85" s="8">
        <v>0.3377</v>
      </c>
      <c r="I85" s="8">
        <v>0.30589999999999995</v>
      </c>
      <c r="J85" s="8">
        <v>0.21860000000000002</v>
      </c>
      <c r="K85" s="8"/>
    </row>
    <row r="86" spans="1:11" x14ac:dyDescent="0.3">
      <c r="A86" t="s">
        <v>197</v>
      </c>
      <c r="B86" t="s">
        <v>493</v>
      </c>
      <c r="C86" t="str">
        <f t="shared" si="5"/>
        <v>27402</v>
      </c>
      <c r="D86" s="8">
        <v>0.30379999999999996</v>
      </c>
      <c r="E86" s="8">
        <v>0.3054</v>
      </c>
      <c r="F86" s="8">
        <v>0.31330000000000002</v>
      </c>
      <c r="G86" s="8">
        <v>0.30969999999999998</v>
      </c>
      <c r="H86" s="8">
        <v>0.31159999999999999</v>
      </c>
      <c r="I86" s="8">
        <v>0.31999999999999995</v>
      </c>
      <c r="J86" s="8">
        <v>0.31359999999999999</v>
      </c>
      <c r="K86" s="8"/>
    </row>
    <row r="87" spans="1:11" x14ac:dyDescent="0.3">
      <c r="A87" t="s">
        <v>237</v>
      </c>
      <c r="B87" t="s">
        <v>534</v>
      </c>
      <c r="C87" t="str">
        <f t="shared" si="5"/>
        <v>32358</v>
      </c>
      <c r="D87" s="8">
        <v>0.18710000000000004</v>
      </c>
      <c r="E87" s="8">
        <v>0.21619999999999995</v>
      </c>
      <c r="F87" s="8">
        <v>0.24229999999999996</v>
      </c>
      <c r="G87" s="8">
        <v>0.25649999999999995</v>
      </c>
      <c r="H87" s="8">
        <v>0.20620000000000005</v>
      </c>
      <c r="I87" s="8">
        <v>0.22389999999999999</v>
      </c>
      <c r="J87" s="8">
        <v>0.22899999999999998</v>
      </c>
      <c r="K87" s="8"/>
    </row>
    <row r="88" spans="1:11" x14ac:dyDescent="0.3">
      <c r="A88" t="s">
        <v>286</v>
      </c>
      <c r="B88" t="s">
        <v>583</v>
      </c>
      <c r="C88" t="str">
        <f t="shared" si="5"/>
        <v>38302</v>
      </c>
      <c r="D88" s="8">
        <v>0.21760000000000002</v>
      </c>
      <c r="E88" s="8">
        <v>0.15710000000000002</v>
      </c>
      <c r="F88" s="8">
        <v>0.15349999999999997</v>
      </c>
      <c r="G88" s="8">
        <v>0.10940000000000005</v>
      </c>
      <c r="H88" s="8">
        <v>0.14119999999999999</v>
      </c>
      <c r="I88" s="8">
        <v>0.16620000000000001</v>
      </c>
      <c r="J88" s="8">
        <v>0.14880000000000004</v>
      </c>
      <c r="K88" s="8"/>
    </row>
    <row r="89" spans="1:11" x14ac:dyDescent="0.3">
      <c r="A89" t="s">
        <v>136</v>
      </c>
      <c r="B89" t="s">
        <v>432</v>
      </c>
      <c r="C89" t="str">
        <f t="shared" si="5"/>
        <v>20401</v>
      </c>
      <c r="D89" s="8">
        <v>0.24990000000000001</v>
      </c>
      <c r="E89" s="8">
        <v>9.9999999999999978E-2</v>
      </c>
      <c r="F89" s="8">
        <v>0.2339</v>
      </c>
      <c r="G89" s="8">
        <v>0.22909999999999997</v>
      </c>
      <c r="H89" s="8">
        <v>0.22670000000000001</v>
      </c>
      <c r="I89" s="8">
        <v>0.23099999999999998</v>
      </c>
      <c r="J89" s="8">
        <v>0.22499999999999998</v>
      </c>
      <c r="K89" s="8"/>
    </row>
    <row r="90" spans="1:11" x14ac:dyDescent="0.3">
      <c r="A90" t="s">
        <v>139</v>
      </c>
      <c r="B90" t="s">
        <v>435</v>
      </c>
      <c r="C90" t="str">
        <f t="shared" si="5"/>
        <v>20404</v>
      </c>
      <c r="D90" s="8">
        <v>0.24990000000000001</v>
      </c>
      <c r="E90" s="8">
        <v>0.22319999999999995</v>
      </c>
      <c r="F90" s="8">
        <v>0.2339</v>
      </c>
      <c r="G90" s="8">
        <v>0.22909999999999997</v>
      </c>
      <c r="H90" s="8">
        <v>0.22670000000000001</v>
      </c>
      <c r="I90" s="8">
        <v>0.23099999999999998</v>
      </c>
      <c r="J90" s="8">
        <v>0.22499999999999998</v>
      </c>
      <c r="K90" s="8"/>
    </row>
    <row r="91" spans="1:11" x14ac:dyDescent="0.3">
      <c r="A91" t="s">
        <v>78</v>
      </c>
      <c r="B91" t="s">
        <v>374</v>
      </c>
      <c r="C91" t="str">
        <f t="shared" si="5"/>
        <v>13301</v>
      </c>
      <c r="D91" s="8">
        <v>0.26180000000000003</v>
      </c>
      <c r="E91" s="8">
        <v>0.24009999999999998</v>
      </c>
      <c r="F91" s="8">
        <v>0.22450000000000003</v>
      </c>
      <c r="G91" s="8">
        <v>0.2409</v>
      </c>
      <c r="H91" s="8">
        <v>0.24070000000000003</v>
      </c>
      <c r="I91" s="8">
        <v>0.18520000000000003</v>
      </c>
      <c r="J91" s="8">
        <v>0.18540000000000001</v>
      </c>
      <c r="K91" s="8"/>
    </row>
    <row r="92" spans="1:11" x14ac:dyDescent="0.3">
      <c r="A92" t="s">
        <v>299</v>
      </c>
      <c r="B92" t="s">
        <v>596</v>
      </c>
      <c r="C92" t="str">
        <f t="shared" si="5"/>
        <v>39200</v>
      </c>
      <c r="D92" s="8">
        <v>0.2853</v>
      </c>
      <c r="E92" s="8">
        <v>0.2974</v>
      </c>
      <c r="F92" s="8">
        <v>0.29459999999999997</v>
      </c>
      <c r="G92" s="8">
        <v>0.29510000000000003</v>
      </c>
      <c r="H92" s="8">
        <v>0.30300000000000005</v>
      </c>
      <c r="I92" s="8">
        <v>0.31479999999999997</v>
      </c>
      <c r="J92" s="8">
        <v>0.30520000000000003</v>
      </c>
      <c r="K92" s="8"/>
    </row>
    <row r="93" spans="1:11" x14ac:dyDescent="0.3">
      <c r="A93" t="s">
        <v>303</v>
      </c>
      <c r="B93" t="s">
        <v>600</v>
      </c>
      <c r="C93" t="str">
        <f t="shared" si="5"/>
        <v>39204</v>
      </c>
      <c r="D93" s="8">
        <v>0.22360000000000002</v>
      </c>
      <c r="E93" s="8">
        <v>0.2177</v>
      </c>
      <c r="F93" s="8">
        <v>0.21040000000000003</v>
      </c>
      <c r="G93" s="8">
        <v>0.24439999999999995</v>
      </c>
      <c r="H93" s="8">
        <v>0.27980000000000005</v>
      </c>
      <c r="I93" s="8">
        <v>0.28339999999999999</v>
      </c>
      <c r="J93" s="8">
        <v>0.29979999999999996</v>
      </c>
      <c r="K93" s="8"/>
    </row>
    <row r="94" spans="1:11" x14ac:dyDescent="0.3">
      <c r="A94" t="s">
        <v>229</v>
      </c>
      <c r="B94" t="s">
        <v>525</v>
      </c>
      <c r="C94" t="str">
        <f t="shared" si="5"/>
        <v>31332</v>
      </c>
      <c r="D94" s="8">
        <v>0.30640000000000001</v>
      </c>
      <c r="E94" s="8">
        <v>0.32179999999999997</v>
      </c>
      <c r="F94" s="8">
        <v>0.32150000000000001</v>
      </c>
      <c r="G94" s="8">
        <v>0.30120000000000002</v>
      </c>
      <c r="H94" s="8">
        <v>0.30659999999999998</v>
      </c>
      <c r="I94" s="8">
        <v>0.27070000000000005</v>
      </c>
      <c r="J94" s="8">
        <v>0.27459999999999996</v>
      </c>
      <c r="K94" s="8"/>
    </row>
    <row r="95" spans="1:11" x14ac:dyDescent="0.3">
      <c r="A95" t="s">
        <v>164</v>
      </c>
      <c r="B95" t="s">
        <v>460</v>
      </c>
      <c r="C95" t="str">
        <f t="shared" si="5"/>
        <v>23054</v>
      </c>
      <c r="D95" s="8">
        <v>8.6699999999999999E-2</v>
      </c>
      <c r="E95" s="8">
        <v>9.319999999999995E-2</v>
      </c>
      <c r="F95" s="8">
        <v>0.14270000000000005</v>
      </c>
      <c r="G95" s="8">
        <v>0.12050000000000005</v>
      </c>
      <c r="H95" s="8">
        <v>9.1899999999999982E-2</v>
      </c>
      <c r="I95" s="8">
        <v>0.10519999999999996</v>
      </c>
      <c r="J95" s="8">
        <v>0.10229999999999995</v>
      </c>
      <c r="K95" s="8"/>
    </row>
    <row r="96" spans="1:11" x14ac:dyDescent="0.3">
      <c r="A96" t="s">
        <v>232</v>
      </c>
      <c r="B96" t="s">
        <v>529</v>
      </c>
      <c r="C96" t="str">
        <f t="shared" si="5"/>
        <v>32312</v>
      </c>
      <c r="D96" s="8">
        <v>7.999999999999996E-2</v>
      </c>
      <c r="E96" s="8">
        <v>7.999999999999996E-2</v>
      </c>
      <c r="F96" s="8">
        <v>8.5600000000000009E-2</v>
      </c>
      <c r="G96" s="8">
        <v>0.11499999999999999</v>
      </c>
      <c r="H96" s="8">
        <v>0.14600000000000002</v>
      </c>
      <c r="I96" s="8">
        <v>7.999999999999996E-2</v>
      </c>
      <c r="J96" s="8">
        <v>8.7099999999999955E-2</v>
      </c>
      <c r="K96" s="8"/>
    </row>
    <row r="97" spans="1:11" x14ac:dyDescent="0.3">
      <c r="A97" t="s">
        <v>940</v>
      </c>
      <c r="B97" t="s">
        <v>941</v>
      </c>
      <c r="C97" t="str">
        <f t="shared" si="5"/>
        <v>27904</v>
      </c>
      <c r="D97" s="8"/>
      <c r="E97" s="8"/>
      <c r="F97" s="8">
        <v>0.16700000000000004</v>
      </c>
      <c r="G97" s="8">
        <v>0.22219999999999995</v>
      </c>
      <c r="H97" s="8">
        <v>0.245</v>
      </c>
      <c r="I97" s="8"/>
      <c r="J97" s="8"/>
      <c r="K97" s="8"/>
    </row>
    <row r="98" spans="1:11" x14ac:dyDescent="0.3">
      <c r="A98" t="s">
        <v>933</v>
      </c>
      <c r="B98" t="s">
        <v>934</v>
      </c>
      <c r="C98" t="str">
        <f t="shared" si="5"/>
        <v>17906</v>
      </c>
      <c r="D98" s="8"/>
      <c r="E98" s="8"/>
      <c r="F98" s="8">
        <v>0.15129999999999999</v>
      </c>
      <c r="G98" s="8">
        <v>0.28120000000000001</v>
      </c>
      <c r="H98" s="8">
        <v>0.31459999999999999</v>
      </c>
      <c r="I98" s="8"/>
      <c r="J98" s="8"/>
      <c r="K98" s="8"/>
    </row>
    <row r="99" spans="1:11" x14ac:dyDescent="0.3">
      <c r="A99" t="s">
        <v>39</v>
      </c>
      <c r="B99" t="s">
        <v>335</v>
      </c>
      <c r="C99" t="str">
        <f t="shared" si="5"/>
        <v>06103</v>
      </c>
      <c r="D99" s="8">
        <v>0.24990000000000001</v>
      </c>
      <c r="E99" s="8">
        <v>0.13200000000000001</v>
      </c>
      <c r="F99" s="8">
        <v>0.2339</v>
      </c>
      <c r="G99" s="8">
        <v>0.22909999999999997</v>
      </c>
      <c r="H99" s="8">
        <v>0.22670000000000001</v>
      </c>
      <c r="I99" s="8">
        <v>0.23099999999999998</v>
      </c>
      <c r="J99" s="8">
        <v>0.22499999999999998</v>
      </c>
      <c r="K99" s="8"/>
    </row>
    <row r="100" spans="1:11" x14ac:dyDescent="0.3">
      <c r="A100" t="s">
        <v>261</v>
      </c>
      <c r="B100" t="s">
        <v>558</v>
      </c>
      <c r="C100" t="str">
        <f t="shared" si="5"/>
        <v>34324</v>
      </c>
      <c r="D100" s="8">
        <v>0.21519999999999995</v>
      </c>
      <c r="E100" s="8">
        <v>0.23929999999999996</v>
      </c>
      <c r="F100" s="8">
        <v>0.2651</v>
      </c>
      <c r="G100" s="8">
        <v>0.22189999999999999</v>
      </c>
      <c r="H100" s="8">
        <v>0.23419999999999996</v>
      </c>
      <c r="I100" s="8">
        <v>0.21730000000000005</v>
      </c>
      <c r="J100" s="8">
        <v>0.18330000000000002</v>
      </c>
      <c r="K100" s="8"/>
    </row>
    <row r="101" spans="1:11" x14ac:dyDescent="0.3">
      <c r="A101" t="s">
        <v>161</v>
      </c>
      <c r="B101" t="s">
        <v>457</v>
      </c>
      <c r="C101" t="str">
        <f t="shared" si="5"/>
        <v>22204</v>
      </c>
      <c r="D101" s="8">
        <v>0.2611</v>
      </c>
      <c r="E101" s="8">
        <v>0.128</v>
      </c>
      <c r="F101" s="8">
        <v>0.12749999999999995</v>
      </c>
      <c r="G101" s="8">
        <v>0.15600000000000003</v>
      </c>
      <c r="H101" s="8">
        <v>0.13049999999999995</v>
      </c>
      <c r="I101" s="8">
        <v>0.11609999999999998</v>
      </c>
      <c r="J101" s="8">
        <v>0.13829999999999998</v>
      </c>
      <c r="K101" s="8"/>
    </row>
    <row r="102" spans="1:11" x14ac:dyDescent="0.3">
      <c r="A102" t="s">
        <v>302</v>
      </c>
      <c r="B102" t="s">
        <v>599</v>
      </c>
      <c r="C102" t="str">
        <f t="shared" si="5"/>
        <v>39203</v>
      </c>
      <c r="D102" s="8">
        <v>0.30879999999999996</v>
      </c>
      <c r="E102" s="8">
        <v>0.33209999999999995</v>
      </c>
      <c r="F102" s="8">
        <v>0.40880000000000005</v>
      </c>
      <c r="G102" s="8">
        <v>0.32320000000000004</v>
      </c>
      <c r="H102" s="8">
        <v>0.35229999999999995</v>
      </c>
      <c r="I102" s="8">
        <v>0.35340000000000005</v>
      </c>
      <c r="J102" s="8">
        <v>0.15600000000000003</v>
      </c>
      <c r="K102" s="8"/>
    </row>
    <row r="103" spans="1:11" x14ac:dyDescent="0.3">
      <c r="A103" t="s">
        <v>104</v>
      </c>
      <c r="B103" t="s">
        <v>400</v>
      </c>
      <c r="C103" t="str">
        <f t="shared" si="5"/>
        <v>17401</v>
      </c>
      <c r="D103" s="8">
        <v>0.29590000000000005</v>
      </c>
      <c r="E103" s="8">
        <v>0.29330000000000001</v>
      </c>
      <c r="F103" s="8">
        <v>0.2994</v>
      </c>
      <c r="G103" s="8">
        <v>0.28210000000000002</v>
      </c>
      <c r="H103" s="8">
        <v>0.27539999999999998</v>
      </c>
      <c r="I103" s="8">
        <v>0.27049999999999996</v>
      </c>
      <c r="J103" s="8">
        <v>0.2651</v>
      </c>
      <c r="K103" s="8"/>
    </row>
    <row r="104" spans="1:11" x14ac:dyDescent="0.3">
      <c r="A104" t="s">
        <v>37</v>
      </c>
      <c r="B104" t="s">
        <v>333</v>
      </c>
      <c r="C104" t="str">
        <f t="shared" si="5"/>
        <v>06098</v>
      </c>
      <c r="D104" s="8">
        <v>0.26900000000000002</v>
      </c>
      <c r="E104" s="8">
        <v>0.28080000000000005</v>
      </c>
      <c r="F104" s="8">
        <v>0.26390000000000002</v>
      </c>
      <c r="G104" s="8">
        <v>0.26480000000000004</v>
      </c>
      <c r="H104" s="8">
        <v>0.2581</v>
      </c>
      <c r="I104" s="8">
        <v>0.23150000000000004</v>
      </c>
      <c r="J104" s="8">
        <v>0.22230000000000005</v>
      </c>
      <c r="K104" s="8"/>
    </row>
    <row r="105" spans="1:11" x14ac:dyDescent="0.3">
      <c r="A105" t="s">
        <v>169</v>
      </c>
      <c r="B105" t="s">
        <v>465</v>
      </c>
      <c r="C105" t="str">
        <f t="shared" si="5"/>
        <v>23404</v>
      </c>
      <c r="D105" s="8">
        <v>0.16510000000000002</v>
      </c>
      <c r="E105" s="8">
        <v>0.14970000000000006</v>
      </c>
      <c r="F105" s="8">
        <v>0.1996</v>
      </c>
      <c r="G105" s="8">
        <v>0.22130000000000005</v>
      </c>
      <c r="H105" s="8">
        <v>0.25560000000000005</v>
      </c>
      <c r="I105" s="8">
        <v>0.1593</v>
      </c>
      <c r="J105" s="8">
        <v>0.22199999999999998</v>
      </c>
      <c r="K105" s="8"/>
    </row>
    <row r="106" spans="1:11" x14ac:dyDescent="0.3">
      <c r="A106" t="s">
        <v>80</v>
      </c>
      <c r="B106" t="s">
        <v>376</v>
      </c>
      <c r="C106" t="str">
        <f t="shared" si="5"/>
        <v>14028</v>
      </c>
      <c r="D106" s="8">
        <v>0.21779999999999999</v>
      </c>
      <c r="E106" s="8">
        <v>0.19720000000000004</v>
      </c>
      <c r="F106" s="8">
        <v>0.23480000000000001</v>
      </c>
      <c r="G106" s="8">
        <v>0.25249999999999995</v>
      </c>
      <c r="H106" s="8">
        <v>0.255</v>
      </c>
      <c r="I106" s="8">
        <v>0.23150000000000004</v>
      </c>
      <c r="J106" s="8">
        <v>0.21379999999999999</v>
      </c>
      <c r="K106" s="8"/>
    </row>
    <row r="107" spans="1:11" x14ac:dyDescent="0.3">
      <c r="A107" t="s">
        <v>950</v>
      </c>
      <c r="B107" t="s">
        <v>1014</v>
      </c>
      <c r="C107" t="str">
        <f t="shared" si="5"/>
        <v>17911</v>
      </c>
      <c r="D107" s="8"/>
      <c r="E107" s="8"/>
      <c r="F107" s="8"/>
      <c r="G107" s="8">
        <v>0.26529999999999998</v>
      </c>
      <c r="H107" s="8">
        <v>0.47499999999999998</v>
      </c>
      <c r="I107" s="8">
        <v>7.999999999999996E-2</v>
      </c>
      <c r="J107" s="8">
        <v>7.999999999999996E-2</v>
      </c>
      <c r="K107" s="8"/>
    </row>
    <row r="108" spans="1:11" x14ac:dyDescent="0.3">
      <c r="A108" t="s">
        <v>994</v>
      </c>
      <c r="B108" t="s">
        <v>995</v>
      </c>
      <c r="C108" t="str">
        <f t="shared" ref="C108" si="6">A108</f>
        <v>17916</v>
      </c>
      <c r="D108" s="8"/>
      <c r="E108" s="8"/>
      <c r="F108" s="8"/>
      <c r="G108" s="8"/>
      <c r="H108" s="8"/>
      <c r="I108" s="8">
        <f>I289</f>
        <v>0.24160000000000004</v>
      </c>
      <c r="J108" s="8">
        <v>0.94589999999999996</v>
      </c>
      <c r="K108" s="8"/>
    </row>
    <row r="109" spans="1:11" x14ac:dyDescent="0.3">
      <c r="A109" t="s">
        <v>1015</v>
      </c>
      <c r="B109" t="s">
        <v>1016</v>
      </c>
      <c r="C109" t="str">
        <f t="shared" ref="C109" si="7">A109</f>
        <v>27902</v>
      </c>
      <c r="D109" s="8"/>
      <c r="E109" s="8"/>
      <c r="F109" s="8"/>
      <c r="G109" s="8"/>
      <c r="H109" s="8"/>
      <c r="I109" s="8"/>
      <c r="J109" s="8">
        <v>0.28220000000000001</v>
      </c>
      <c r="K109" s="8"/>
    </row>
    <row r="110" spans="1:11" x14ac:dyDescent="0.3">
      <c r="A110" t="s">
        <v>953</v>
      </c>
      <c r="B110" t="s">
        <v>1017</v>
      </c>
      <c r="C110" t="str">
        <f>A110</f>
        <v>36901</v>
      </c>
      <c r="D110" s="8"/>
      <c r="E110" s="8"/>
      <c r="F110" s="8"/>
      <c r="G110" s="8">
        <v>0.36550000000000005</v>
      </c>
      <c r="H110" s="8">
        <v>0.2218</v>
      </c>
      <c r="I110" s="8">
        <v>0.125</v>
      </c>
      <c r="J110" s="8">
        <v>0.16180000000000005</v>
      </c>
      <c r="K110" s="8"/>
    </row>
    <row r="111" spans="1:11" x14ac:dyDescent="0.3">
      <c r="A111" t="s">
        <v>62</v>
      </c>
      <c r="B111" t="s">
        <v>358</v>
      </c>
      <c r="C111" t="str">
        <f t="shared" si="5"/>
        <v>10070</v>
      </c>
      <c r="D111" s="8">
        <v>0.14670000000000005</v>
      </c>
      <c r="E111" s="8">
        <v>0.19420000000000004</v>
      </c>
      <c r="F111" s="8">
        <v>0.19330000000000003</v>
      </c>
      <c r="G111" s="8">
        <v>0.20820000000000005</v>
      </c>
      <c r="H111" s="8">
        <v>0.15690000000000004</v>
      </c>
      <c r="I111" s="8">
        <v>0.15849999999999997</v>
      </c>
      <c r="J111" s="8">
        <v>0.21870000000000001</v>
      </c>
      <c r="K111" s="8"/>
    </row>
    <row r="112" spans="1:11" x14ac:dyDescent="0.3">
      <c r="A112" t="s">
        <v>223</v>
      </c>
      <c r="B112" t="s">
        <v>519</v>
      </c>
      <c r="C112" t="str">
        <f t="shared" si="5"/>
        <v>31063</v>
      </c>
      <c r="D112" s="8">
        <v>7.999999999999996E-2</v>
      </c>
      <c r="E112" s="8">
        <v>7.999999999999996E-2</v>
      </c>
      <c r="F112" s="8">
        <v>8.9999999999999969E-2</v>
      </c>
      <c r="G112" s="8">
        <v>7.999999999999996E-2</v>
      </c>
      <c r="H112" s="8">
        <v>7.999999999999996E-2</v>
      </c>
      <c r="I112" s="8">
        <v>0</v>
      </c>
      <c r="J112" s="8">
        <v>0.27400000000000002</v>
      </c>
      <c r="K112" s="8"/>
    </row>
    <row r="113" spans="1:11" x14ac:dyDescent="0.3">
      <c r="A113" t="s">
        <v>114</v>
      </c>
      <c r="B113" t="s">
        <v>410</v>
      </c>
      <c r="C113" t="str">
        <f t="shared" si="5"/>
        <v>17411</v>
      </c>
      <c r="D113" s="8">
        <v>0.29330000000000001</v>
      </c>
      <c r="E113" s="8">
        <v>0.2984</v>
      </c>
      <c r="F113" s="8">
        <v>0.29139999999999999</v>
      </c>
      <c r="G113" s="8">
        <v>0.28710000000000002</v>
      </c>
      <c r="H113" s="8">
        <v>0.28049999999999997</v>
      </c>
      <c r="I113" s="8">
        <v>0.27580000000000005</v>
      </c>
      <c r="J113" s="8">
        <v>0.27180000000000004</v>
      </c>
      <c r="K113" s="8"/>
    </row>
    <row r="114" spans="1:11" x14ac:dyDescent="0.3">
      <c r="A114" t="s">
        <v>67</v>
      </c>
      <c r="B114" t="s">
        <v>363</v>
      </c>
      <c r="C114" t="str">
        <f t="shared" si="5"/>
        <v>11056</v>
      </c>
      <c r="D114" s="8">
        <v>0.24990000000000001</v>
      </c>
      <c r="E114" s="8">
        <v>0.10499999999999998</v>
      </c>
      <c r="F114" s="8">
        <v>0.2339</v>
      </c>
      <c r="G114" s="8">
        <v>0.22909999999999997</v>
      </c>
      <c r="H114" s="8">
        <v>0.22670000000000001</v>
      </c>
      <c r="I114" s="8">
        <v>0.23099999999999998</v>
      </c>
      <c r="J114" s="8">
        <v>0.22499999999999998</v>
      </c>
      <c r="K114" s="8"/>
    </row>
    <row r="115" spans="1:11" x14ac:dyDescent="0.3">
      <c r="A115" t="s">
        <v>50</v>
      </c>
      <c r="B115" t="s">
        <v>346</v>
      </c>
      <c r="C115" t="str">
        <f t="shared" si="5"/>
        <v>08402</v>
      </c>
      <c r="D115" s="8">
        <v>0.24990000000000001</v>
      </c>
      <c r="E115" s="8">
        <v>0.29720000000000002</v>
      </c>
      <c r="F115" s="8">
        <v>0.2339</v>
      </c>
      <c r="G115" s="8">
        <v>0.22909999999999997</v>
      </c>
      <c r="H115" s="8">
        <v>0.22670000000000001</v>
      </c>
      <c r="I115" s="8">
        <v>0.23099999999999998</v>
      </c>
      <c r="J115" s="8">
        <v>0.22499999999999998</v>
      </c>
      <c r="K115" s="8"/>
    </row>
    <row r="116" spans="1:11" x14ac:dyDescent="0.3">
      <c r="A116" t="s">
        <v>59</v>
      </c>
      <c r="B116" t="s">
        <v>355</v>
      </c>
      <c r="C116" t="str">
        <f t="shared" si="5"/>
        <v>10003</v>
      </c>
      <c r="D116" s="8">
        <v>7.999999999999996E-2</v>
      </c>
      <c r="E116" s="8">
        <v>7.999999999999996E-2</v>
      </c>
      <c r="F116" s="8">
        <v>7.999999999999996E-2</v>
      </c>
      <c r="G116" s="8">
        <v>0.36</v>
      </c>
      <c r="H116" s="8">
        <v>0.36</v>
      </c>
      <c r="I116" s="8">
        <v>0.17330000000000001</v>
      </c>
      <c r="J116" s="8">
        <v>7.999999999999996E-2</v>
      </c>
      <c r="K116" s="8"/>
    </row>
    <row r="117" spans="1:11" x14ac:dyDescent="0.3">
      <c r="A117" t="s">
        <v>52</v>
      </c>
      <c r="B117" t="s">
        <v>348</v>
      </c>
      <c r="C117" t="str">
        <f t="shared" si="5"/>
        <v>08458</v>
      </c>
      <c r="D117" s="8">
        <v>0.30520000000000003</v>
      </c>
      <c r="E117" s="8">
        <v>0.28390000000000004</v>
      </c>
      <c r="F117" s="8">
        <v>0.30740000000000001</v>
      </c>
      <c r="G117" s="8">
        <v>0.32869999999999999</v>
      </c>
      <c r="H117" s="8">
        <v>0.32799999999999996</v>
      </c>
      <c r="I117" s="8">
        <v>0.33640000000000003</v>
      </c>
      <c r="J117" s="8">
        <v>0.32540000000000002</v>
      </c>
      <c r="K117" s="8"/>
    </row>
    <row r="118" spans="1:11" x14ac:dyDescent="0.3">
      <c r="A118" t="s">
        <v>18</v>
      </c>
      <c r="B118" t="s">
        <v>315</v>
      </c>
      <c r="C118" t="str">
        <f t="shared" si="5"/>
        <v>03017</v>
      </c>
      <c r="D118" s="8">
        <v>0.3266</v>
      </c>
      <c r="E118" s="8">
        <v>0.33560000000000001</v>
      </c>
      <c r="F118" s="8">
        <v>0.33999999999999997</v>
      </c>
      <c r="G118" s="8">
        <v>0.33109999999999995</v>
      </c>
      <c r="H118" s="8">
        <v>0.33109999999999995</v>
      </c>
      <c r="I118" s="8">
        <v>0.32299999999999995</v>
      </c>
      <c r="J118" s="8">
        <v>0.32010000000000005</v>
      </c>
      <c r="K118" s="8"/>
    </row>
    <row r="119" spans="1:11" x14ac:dyDescent="0.3">
      <c r="A119" t="s">
        <v>117</v>
      </c>
      <c r="B119" t="s">
        <v>413</v>
      </c>
      <c r="C119" t="str">
        <f t="shared" si="5"/>
        <v>17415</v>
      </c>
      <c r="D119" s="8">
        <v>0.30689999999999995</v>
      </c>
      <c r="E119" s="8">
        <v>0.30400000000000005</v>
      </c>
      <c r="F119" s="8">
        <v>0.31579999999999997</v>
      </c>
      <c r="G119" s="8">
        <v>0.30640000000000001</v>
      </c>
      <c r="H119" s="8">
        <v>0.29290000000000005</v>
      </c>
      <c r="I119" s="8">
        <v>0.3014</v>
      </c>
      <c r="J119" s="8">
        <v>0.30400000000000005</v>
      </c>
      <c r="K119" s="8"/>
    </row>
    <row r="120" spans="1:11" x14ac:dyDescent="0.3">
      <c r="A120" t="s">
        <v>255</v>
      </c>
      <c r="B120" t="s">
        <v>552</v>
      </c>
      <c r="C120" t="str">
        <f t="shared" si="5"/>
        <v>33212</v>
      </c>
      <c r="D120" s="8">
        <v>0.22960000000000003</v>
      </c>
      <c r="E120" s="8">
        <v>0.24660000000000004</v>
      </c>
      <c r="F120" s="8">
        <v>0.26380000000000003</v>
      </c>
      <c r="G120" s="8">
        <v>0.21009999999999995</v>
      </c>
      <c r="H120" s="8">
        <v>0.23480000000000001</v>
      </c>
      <c r="I120" s="8">
        <v>0.18159999999999998</v>
      </c>
      <c r="J120" s="8">
        <v>0.2016</v>
      </c>
      <c r="K120" s="8"/>
    </row>
    <row r="121" spans="1:11" x14ac:dyDescent="0.3">
      <c r="A121" t="s">
        <v>20</v>
      </c>
      <c r="B121" t="s">
        <v>317</v>
      </c>
      <c r="C121" t="str">
        <f t="shared" si="5"/>
        <v>03052</v>
      </c>
      <c r="D121" s="8">
        <v>0.28979999999999995</v>
      </c>
      <c r="E121" s="8">
        <v>0.2954</v>
      </c>
      <c r="F121" s="8">
        <v>0.31240000000000001</v>
      </c>
      <c r="G121" s="8">
        <v>0.3548</v>
      </c>
      <c r="H121" s="8">
        <v>0.34109999999999996</v>
      </c>
      <c r="I121" s="8">
        <v>0.32889999999999997</v>
      </c>
      <c r="J121" s="8">
        <v>0.28439999999999999</v>
      </c>
      <c r="K121" s="8"/>
    </row>
    <row r="122" spans="1:11" x14ac:dyDescent="0.3">
      <c r="A122" t="s">
        <v>130</v>
      </c>
      <c r="B122" t="s">
        <v>426</v>
      </c>
      <c r="C122" t="str">
        <f t="shared" si="5"/>
        <v>19403</v>
      </c>
      <c r="D122" s="8">
        <v>0.26490000000000002</v>
      </c>
      <c r="E122" s="8">
        <v>0.25609999999999999</v>
      </c>
      <c r="F122" s="8">
        <v>0.24580000000000002</v>
      </c>
      <c r="G122" s="8">
        <v>0.22599999999999998</v>
      </c>
      <c r="H122" s="8">
        <v>0.20620000000000005</v>
      </c>
      <c r="I122" s="8">
        <v>0.1986</v>
      </c>
      <c r="J122" s="8">
        <v>0.20520000000000005</v>
      </c>
      <c r="K122" s="8"/>
    </row>
    <row r="123" spans="1:11" x14ac:dyDescent="0.3">
      <c r="A123" t="s">
        <v>137</v>
      </c>
      <c r="B123" t="s">
        <v>433</v>
      </c>
      <c r="C123" t="str">
        <f t="shared" si="5"/>
        <v>20402</v>
      </c>
      <c r="D123" s="8">
        <v>0.24990000000000001</v>
      </c>
      <c r="E123" s="8">
        <v>0.16249999999999998</v>
      </c>
      <c r="F123" s="8">
        <v>0.2339</v>
      </c>
      <c r="G123" s="8">
        <v>0.22909999999999997</v>
      </c>
      <c r="H123" s="8">
        <v>0.22670000000000001</v>
      </c>
      <c r="I123" s="8">
        <v>0.23099999999999998</v>
      </c>
      <c r="J123" s="8">
        <v>0.22499999999999998</v>
      </c>
      <c r="K123" s="8"/>
    </row>
    <row r="124" spans="1:11" x14ac:dyDescent="0.3">
      <c r="A124" t="s">
        <v>38</v>
      </c>
      <c r="B124" t="s">
        <v>334</v>
      </c>
      <c r="C124" t="str">
        <f t="shared" si="5"/>
        <v>06101</v>
      </c>
      <c r="D124" s="8">
        <v>0.2349</v>
      </c>
      <c r="E124" s="8">
        <v>0.26870000000000005</v>
      </c>
      <c r="F124" s="8">
        <v>0.23440000000000005</v>
      </c>
      <c r="G124" s="8">
        <v>0.2198</v>
      </c>
      <c r="H124" s="8">
        <v>0.22889999999999999</v>
      </c>
      <c r="I124" s="8">
        <v>0.25219999999999998</v>
      </c>
      <c r="J124" s="8">
        <v>0.2399</v>
      </c>
      <c r="K124" s="8"/>
    </row>
    <row r="125" spans="1:11" x14ac:dyDescent="0.3">
      <c r="A125" t="s">
        <v>210</v>
      </c>
      <c r="B125" t="s">
        <v>506</v>
      </c>
      <c r="C125" t="str">
        <f t="shared" si="5"/>
        <v>29311</v>
      </c>
      <c r="D125" s="8">
        <v>0.26849999999999996</v>
      </c>
      <c r="E125" s="8">
        <v>0.24</v>
      </c>
      <c r="F125" s="8">
        <v>0.25229999999999997</v>
      </c>
      <c r="G125" s="8">
        <v>0.26339999999999997</v>
      </c>
      <c r="H125" s="8">
        <v>0.23729999999999996</v>
      </c>
      <c r="I125" s="8">
        <v>0.21560000000000001</v>
      </c>
      <c r="J125" s="8">
        <v>0.23399999999999999</v>
      </c>
      <c r="K125" s="8"/>
    </row>
    <row r="126" spans="1:11" x14ac:dyDescent="0.3">
      <c r="A126" t="s">
        <v>280</v>
      </c>
      <c r="B126" t="s">
        <v>577</v>
      </c>
      <c r="C126" t="str">
        <f t="shared" si="5"/>
        <v>38126</v>
      </c>
      <c r="D126" s="8">
        <v>0.17900000000000005</v>
      </c>
      <c r="E126" s="8">
        <v>0.26</v>
      </c>
      <c r="F126" s="8">
        <v>0.4</v>
      </c>
      <c r="G126" s="8">
        <v>0.23250000000000004</v>
      </c>
      <c r="H126" s="8">
        <v>0.25800000000000001</v>
      </c>
      <c r="I126" s="8">
        <v>0.13429999999999997</v>
      </c>
      <c r="J126" s="8">
        <v>0.15890000000000004</v>
      </c>
      <c r="K126" s="8"/>
    </row>
    <row r="127" spans="1:11" x14ac:dyDescent="0.3">
      <c r="A127" t="s">
        <v>27</v>
      </c>
      <c r="B127" t="s">
        <v>324</v>
      </c>
      <c r="C127" t="str">
        <f t="shared" si="5"/>
        <v>04129</v>
      </c>
      <c r="D127" s="8">
        <v>0.23080000000000001</v>
      </c>
      <c r="E127" s="8">
        <v>0.21819999999999995</v>
      </c>
      <c r="F127" s="8">
        <v>0.17569999999999997</v>
      </c>
      <c r="G127" s="8">
        <v>0.17269999999999996</v>
      </c>
      <c r="H127" s="8">
        <v>0.17269999999999996</v>
      </c>
      <c r="I127" s="8">
        <v>0.18769999999999998</v>
      </c>
      <c r="J127" s="8">
        <v>0.16490000000000005</v>
      </c>
      <c r="K127" s="8"/>
    </row>
    <row r="128" spans="1:11" x14ac:dyDescent="0.3">
      <c r="A128" t="s">
        <v>86</v>
      </c>
      <c r="B128" t="s">
        <v>382</v>
      </c>
      <c r="C128" t="str">
        <f t="shared" si="5"/>
        <v>14097</v>
      </c>
      <c r="D128" s="8">
        <v>0.24990000000000001</v>
      </c>
      <c r="E128" s="8">
        <v>0.3327</v>
      </c>
      <c r="F128" s="8">
        <v>0.2339</v>
      </c>
      <c r="G128" s="8">
        <v>0.22909999999999997</v>
      </c>
      <c r="H128" s="8">
        <v>0.22670000000000001</v>
      </c>
      <c r="I128" s="8">
        <v>0.23099999999999998</v>
      </c>
      <c r="J128" s="8">
        <v>0.22499999999999998</v>
      </c>
      <c r="K128" s="8"/>
    </row>
    <row r="129" spans="1:11" x14ac:dyDescent="0.3">
      <c r="A129" t="s">
        <v>218</v>
      </c>
      <c r="B129" t="s">
        <v>514</v>
      </c>
      <c r="C129" t="str">
        <f t="shared" si="5"/>
        <v>31004</v>
      </c>
      <c r="D129" s="8">
        <v>0.28810000000000002</v>
      </c>
      <c r="E129" s="8">
        <v>0.2772</v>
      </c>
      <c r="F129" s="8">
        <v>0.29069999999999996</v>
      </c>
      <c r="G129" s="8">
        <v>0.29110000000000003</v>
      </c>
      <c r="H129" s="8">
        <v>0.29179999999999995</v>
      </c>
      <c r="I129" s="8">
        <v>0.29100000000000004</v>
      </c>
      <c r="J129" s="8">
        <v>0.27700000000000002</v>
      </c>
      <c r="K129" s="8"/>
    </row>
    <row r="130" spans="1:11" x14ac:dyDescent="0.3">
      <c r="A130" t="s">
        <v>116</v>
      </c>
      <c r="B130" t="s">
        <v>412</v>
      </c>
      <c r="C130" t="str">
        <f t="shared" si="5"/>
        <v>17414</v>
      </c>
      <c r="D130" s="8">
        <v>0.26670000000000005</v>
      </c>
      <c r="E130" s="8">
        <v>0.26980000000000004</v>
      </c>
      <c r="F130" s="8">
        <v>0.26270000000000004</v>
      </c>
      <c r="G130" s="8">
        <v>0.26080000000000003</v>
      </c>
      <c r="H130" s="8">
        <v>0.2651</v>
      </c>
      <c r="I130" s="8">
        <v>0.26380000000000003</v>
      </c>
      <c r="J130" s="8">
        <v>0.25380000000000003</v>
      </c>
      <c r="K130" s="8"/>
    </row>
    <row r="131" spans="1:11" x14ac:dyDescent="0.3">
      <c r="A131" t="s">
        <v>226</v>
      </c>
      <c r="B131" t="s">
        <v>522</v>
      </c>
      <c r="C131" t="str">
        <f t="shared" si="5"/>
        <v>31306</v>
      </c>
      <c r="D131" s="8">
        <v>0.26590000000000003</v>
      </c>
      <c r="E131" s="8">
        <v>0.32869999999999999</v>
      </c>
      <c r="F131" s="8">
        <v>0.34899999999999998</v>
      </c>
      <c r="G131" s="8">
        <v>0.31359999999999999</v>
      </c>
      <c r="H131" s="8">
        <v>0.29990000000000006</v>
      </c>
      <c r="I131" s="8">
        <v>0.31340000000000001</v>
      </c>
      <c r="J131" s="8">
        <v>0.30879999999999996</v>
      </c>
      <c r="K131" s="8"/>
    </row>
    <row r="132" spans="1:11" x14ac:dyDescent="0.3">
      <c r="A132" t="s">
        <v>281</v>
      </c>
      <c r="B132" t="s">
        <v>578</v>
      </c>
      <c r="C132" t="str">
        <f t="shared" si="5"/>
        <v>38264</v>
      </c>
      <c r="D132" s="8">
        <v>0.1875</v>
      </c>
      <c r="E132" s="8">
        <v>0.15169999999999995</v>
      </c>
      <c r="F132" s="8">
        <v>0.17500000000000004</v>
      </c>
      <c r="G132" s="8">
        <v>0.15620000000000001</v>
      </c>
      <c r="H132" s="8">
        <v>0.31399999999999995</v>
      </c>
      <c r="I132" s="8">
        <v>0.2722</v>
      </c>
      <c r="J132" s="8">
        <v>0.23870000000000002</v>
      </c>
      <c r="K132" s="8"/>
    </row>
    <row r="133" spans="1:11" x14ac:dyDescent="0.3">
      <c r="A133" t="s">
        <v>240</v>
      </c>
      <c r="B133" t="s">
        <v>537</v>
      </c>
      <c r="C133" t="str">
        <f t="shared" si="5"/>
        <v>32362</v>
      </c>
      <c r="D133" s="8">
        <v>0.28349999999999997</v>
      </c>
      <c r="E133" s="8">
        <v>0.19479999999999997</v>
      </c>
      <c r="F133" s="8">
        <v>0.17869999999999997</v>
      </c>
      <c r="G133" s="8">
        <v>0.21120000000000005</v>
      </c>
      <c r="H133" s="8">
        <v>0.26980000000000004</v>
      </c>
      <c r="I133" s="8">
        <v>0.28110000000000002</v>
      </c>
      <c r="J133" s="8">
        <v>0.21419999999999995</v>
      </c>
      <c r="K133" s="8"/>
    </row>
    <row r="134" spans="1:11" x14ac:dyDescent="0.3">
      <c r="A134" t="s">
        <v>14</v>
      </c>
      <c r="B134" t="s">
        <v>311</v>
      </c>
      <c r="C134" t="str">
        <f t="shared" si="5"/>
        <v>01158</v>
      </c>
      <c r="D134" s="8">
        <v>0.17130000000000001</v>
      </c>
      <c r="E134" s="8">
        <v>0.16669999999999996</v>
      </c>
      <c r="F134" s="8">
        <v>0.16900000000000004</v>
      </c>
      <c r="G134" s="8">
        <v>0.1895</v>
      </c>
      <c r="H134" s="8">
        <v>0.19040000000000001</v>
      </c>
      <c r="I134" s="8">
        <v>0.20499999999999996</v>
      </c>
      <c r="J134" s="8">
        <v>0.19379999999999997</v>
      </c>
      <c r="K134" s="8"/>
    </row>
    <row r="135" spans="1:11" x14ac:dyDescent="0.3">
      <c r="A135" t="s">
        <v>47</v>
      </c>
      <c r="B135" t="s">
        <v>343</v>
      </c>
      <c r="C135" t="str">
        <f t="shared" ref="C135:C199" si="8">A135</f>
        <v>08122</v>
      </c>
      <c r="D135" s="8">
        <v>0.2893</v>
      </c>
      <c r="E135" s="8">
        <v>0.28249999999999997</v>
      </c>
      <c r="F135" s="8">
        <v>0.27800000000000002</v>
      </c>
      <c r="G135" s="8">
        <v>0.30910000000000004</v>
      </c>
      <c r="H135" s="8">
        <v>0.31620000000000004</v>
      </c>
      <c r="I135" s="8">
        <v>0.30989999999999995</v>
      </c>
      <c r="J135" s="8">
        <v>0.30510000000000004</v>
      </c>
      <c r="K135" s="8"/>
    </row>
    <row r="136" spans="1:11" x14ac:dyDescent="0.3">
      <c r="A136" t="s">
        <v>249</v>
      </c>
      <c r="B136" t="s">
        <v>546</v>
      </c>
      <c r="C136" t="str">
        <f t="shared" si="8"/>
        <v>33183</v>
      </c>
      <c r="D136" s="8">
        <v>0.29149999999999998</v>
      </c>
      <c r="E136" s="8">
        <v>0.13249999999999995</v>
      </c>
      <c r="F136" s="8">
        <v>0.18769999999999998</v>
      </c>
      <c r="G136" s="8">
        <v>0.21999999999999997</v>
      </c>
      <c r="H136" s="8">
        <v>0.23119999999999996</v>
      </c>
      <c r="I136" s="8">
        <v>0.248</v>
      </c>
      <c r="J136" s="8">
        <v>0.20730000000000004</v>
      </c>
      <c r="K136" s="8"/>
    </row>
    <row r="137" spans="1:11" x14ac:dyDescent="0.3">
      <c r="A137" t="s">
        <v>204</v>
      </c>
      <c r="B137" t="s">
        <v>500</v>
      </c>
      <c r="C137" t="str">
        <f t="shared" si="8"/>
        <v>28144</v>
      </c>
      <c r="D137" s="8">
        <v>0.11660000000000004</v>
      </c>
      <c r="E137" s="8">
        <v>0.11719999999999997</v>
      </c>
      <c r="F137" s="8">
        <v>0.1028</v>
      </c>
      <c r="G137" s="8">
        <v>0.11240000000000006</v>
      </c>
      <c r="H137" s="8">
        <v>0.10809999999999997</v>
      </c>
      <c r="I137" s="8">
        <v>0.11170000000000002</v>
      </c>
      <c r="J137" s="8">
        <v>0.126</v>
      </c>
      <c r="K137" s="8"/>
    </row>
    <row r="138" spans="1:11" x14ac:dyDescent="0.3">
      <c r="A138" t="s">
        <v>996</v>
      </c>
      <c r="B138" t="s">
        <v>997</v>
      </c>
      <c r="C138" t="str">
        <f t="shared" ref="C138" si="9">A138</f>
        <v>32903</v>
      </c>
      <c r="D138" s="8"/>
      <c r="E138" s="8"/>
      <c r="F138" s="8"/>
      <c r="G138" s="8"/>
      <c r="H138" s="8"/>
      <c r="I138" s="54">
        <f>I259</f>
        <v>0.28039999999999998</v>
      </c>
      <c r="J138" s="8">
        <v>0.84770000000000001</v>
      </c>
      <c r="K138" s="8"/>
    </row>
    <row r="139" spans="1:11" x14ac:dyDescent="0.3">
      <c r="A139" t="s">
        <v>279</v>
      </c>
      <c r="B139" t="s">
        <v>576</v>
      </c>
      <c r="C139" t="str">
        <f t="shared" si="8"/>
        <v>37903</v>
      </c>
      <c r="D139" s="8">
        <v>0.27180000000000004</v>
      </c>
      <c r="E139" s="8">
        <v>0</v>
      </c>
      <c r="F139" s="8">
        <v>0.29349999999999998</v>
      </c>
      <c r="G139" s="8">
        <v>0</v>
      </c>
      <c r="H139" s="8">
        <v>0</v>
      </c>
      <c r="I139" s="8">
        <v>0.21809999999999996</v>
      </c>
      <c r="J139" s="8">
        <v>0</v>
      </c>
      <c r="K139" s="8"/>
    </row>
    <row r="140" spans="1:11" x14ac:dyDescent="0.3">
      <c r="A140" t="s">
        <v>141</v>
      </c>
      <c r="B140" t="s">
        <v>437</v>
      </c>
      <c r="C140" t="str">
        <f t="shared" si="8"/>
        <v>20406</v>
      </c>
      <c r="D140" s="8">
        <v>0.24990000000000001</v>
      </c>
      <c r="E140" s="8">
        <v>0.25029999999999997</v>
      </c>
      <c r="F140" s="8">
        <v>0.2339</v>
      </c>
      <c r="G140" s="8">
        <v>0.22909999999999997</v>
      </c>
      <c r="H140" s="8">
        <v>0.22670000000000001</v>
      </c>
      <c r="I140" s="8">
        <v>0.23099999999999998</v>
      </c>
      <c r="J140" s="8">
        <v>0.22499999999999998</v>
      </c>
      <c r="K140" s="8"/>
    </row>
    <row r="141" spans="1:11" x14ac:dyDescent="0.3">
      <c r="A141" t="s">
        <v>275</v>
      </c>
      <c r="B141" t="s">
        <v>572</v>
      </c>
      <c r="C141" t="str">
        <f t="shared" si="8"/>
        <v>37504</v>
      </c>
      <c r="D141" s="8">
        <v>0.25719999999999998</v>
      </c>
      <c r="E141" s="8">
        <v>0.24129999999999996</v>
      </c>
      <c r="F141" s="8">
        <v>0.23019999999999996</v>
      </c>
      <c r="G141" s="8">
        <v>0.2329</v>
      </c>
      <c r="H141" s="8">
        <v>0.21950000000000003</v>
      </c>
      <c r="I141" s="8">
        <v>0.22709999999999997</v>
      </c>
      <c r="J141" s="8">
        <v>0.22850000000000004</v>
      </c>
      <c r="K141" s="8"/>
    </row>
    <row r="142" spans="1:11" x14ac:dyDescent="0.3">
      <c r="A142" t="s">
        <v>298</v>
      </c>
      <c r="B142" t="s">
        <v>595</v>
      </c>
      <c r="C142" t="str">
        <f t="shared" si="8"/>
        <v>39120</v>
      </c>
      <c r="D142" s="8">
        <v>0.18489999999999995</v>
      </c>
      <c r="E142" s="8">
        <v>0.20889999999999997</v>
      </c>
      <c r="F142" s="8">
        <v>0.21930000000000005</v>
      </c>
      <c r="G142" s="8">
        <v>0.24690000000000001</v>
      </c>
      <c r="H142" s="8">
        <v>0.24419999999999997</v>
      </c>
      <c r="I142" s="8">
        <v>0.26759999999999995</v>
      </c>
      <c r="J142" s="8">
        <v>0.25860000000000005</v>
      </c>
      <c r="K142" s="8"/>
    </row>
    <row r="143" spans="1:11" x14ac:dyDescent="0.3">
      <c r="A143" t="s">
        <v>57</v>
      </c>
      <c r="B143" t="s">
        <v>353</v>
      </c>
      <c r="C143" t="str">
        <f t="shared" si="8"/>
        <v>09207</v>
      </c>
      <c r="D143" s="8">
        <v>0.1724</v>
      </c>
      <c r="E143" s="8">
        <v>0.15169999999999995</v>
      </c>
      <c r="F143" s="8">
        <v>0.18140000000000001</v>
      </c>
      <c r="G143" s="8">
        <v>0.12849999999999995</v>
      </c>
      <c r="H143" s="8">
        <v>0.18820000000000003</v>
      </c>
      <c r="I143" s="8">
        <v>0.1956</v>
      </c>
      <c r="J143" s="8">
        <v>0.17000000000000004</v>
      </c>
      <c r="K143" s="8"/>
    </row>
    <row r="144" spans="1:11" x14ac:dyDescent="0.3">
      <c r="A144" t="s">
        <v>24</v>
      </c>
      <c r="B144" t="s">
        <v>321</v>
      </c>
      <c r="C144" t="str">
        <f t="shared" si="8"/>
        <v>04019</v>
      </c>
      <c r="D144" s="8">
        <v>0.17210000000000003</v>
      </c>
      <c r="E144" s="8">
        <v>0.15080000000000005</v>
      </c>
      <c r="F144" s="8">
        <v>0.19289999999999996</v>
      </c>
      <c r="G144" s="8">
        <v>0.18530000000000002</v>
      </c>
      <c r="H144" s="8">
        <v>0.18149999999999999</v>
      </c>
      <c r="I144" s="8">
        <v>0.15890000000000004</v>
      </c>
      <c r="J144" s="8">
        <v>0.15259999999999996</v>
      </c>
      <c r="K144" s="8"/>
    </row>
    <row r="145" spans="1:11" x14ac:dyDescent="0.3">
      <c r="A145" t="s">
        <v>166</v>
      </c>
      <c r="B145" t="s">
        <v>462</v>
      </c>
      <c r="C145" t="str">
        <f t="shared" si="8"/>
        <v>23311</v>
      </c>
      <c r="D145" s="8">
        <v>0.26670000000000005</v>
      </c>
      <c r="E145" s="8">
        <v>0.24180000000000001</v>
      </c>
      <c r="F145" s="8">
        <v>0.19789999999999996</v>
      </c>
      <c r="G145" s="8">
        <v>0.21679999999999999</v>
      </c>
      <c r="H145" s="8">
        <v>0.15149999999999997</v>
      </c>
      <c r="I145" s="8">
        <v>0.16969999999999996</v>
      </c>
      <c r="J145" s="8">
        <v>0.12780000000000002</v>
      </c>
      <c r="K145" s="8"/>
    </row>
    <row r="146" spans="1:11" x14ac:dyDescent="0.3">
      <c r="A146" t="s">
        <v>253</v>
      </c>
      <c r="B146" t="s">
        <v>550</v>
      </c>
      <c r="C146" t="str">
        <f t="shared" si="8"/>
        <v>33207</v>
      </c>
      <c r="D146" s="8">
        <v>0.22719999999999996</v>
      </c>
      <c r="E146" s="8">
        <v>0.16539999999999999</v>
      </c>
      <c r="F146" s="8">
        <v>0.20960000000000001</v>
      </c>
      <c r="G146" s="8">
        <v>0.19840000000000002</v>
      </c>
      <c r="H146" s="8">
        <v>0.19579999999999997</v>
      </c>
      <c r="I146" s="8">
        <v>0.17730000000000001</v>
      </c>
      <c r="J146" s="8">
        <v>0.20220000000000005</v>
      </c>
      <c r="K146" s="8"/>
    </row>
    <row r="147" spans="1:11" x14ac:dyDescent="0.3">
      <c r="A147" t="s">
        <v>222</v>
      </c>
      <c r="B147" t="s">
        <v>518</v>
      </c>
      <c r="C147" t="str">
        <f t="shared" si="8"/>
        <v>31025</v>
      </c>
      <c r="D147" s="8">
        <v>0.30389999999999995</v>
      </c>
      <c r="E147" s="8">
        <v>0.29790000000000005</v>
      </c>
      <c r="F147" s="8">
        <v>0.29659999999999997</v>
      </c>
      <c r="G147" s="8">
        <v>0.29430000000000001</v>
      </c>
      <c r="H147" s="8">
        <v>0.29959999999999998</v>
      </c>
      <c r="I147" s="8">
        <v>0.29900000000000004</v>
      </c>
      <c r="J147" s="8">
        <v>0.31000000000000005</v>
      </c>
      <c r="K147" s="8"/>
    </row>
    <row r="148" spans="1:11" x14ac:dyDescent="0.3">
      <c r="A148" t="s">
        <v>82</v>
      </c>
      <c r="B148" t="s">
        <v>378</v>
      </c>
      <c r="C148" t="str">
        <f t="shared" si="8"/>
        <v>14065</v>
      </c>
      <c r="D148" s="8">
        <v>0.24250000000000005</v>
      </c>
      <c r="E148" s="8">
        <v>0.2036</v>
      </c>
      <c r="F148" s="8">
        <v>0.18730000000000002</v>
      </c>
      <c r="G148" s="8">
        <v>0.1663</v>
      </c>
      <c r="H148" s="8">
        <v>0.23209999999999997</v>
      </c>
      <c r="I148" s="8">
        <v>0.23229999999999995</v>
      </c>
      <c r="J148" s="8">
        <v>0.18889999999999996</v>
      </c>
      <c r="K148" s="8"/>
    </row>
    <row r="149" spans="1:11" x14ac:dyDescent="0.3">
      <c r="A149" t="s">
        <v>235</v>
      </c>
      <c r="B149" t="s">
        <v>532</v>
      </c>
      <c r="C149" t="str">
        <f t="shared" si="8"/>
        <v>32354</v>
      </c>
      <c r="D149" s="8">
        <v>0.32299999999999995</v>
      </c>
      <c r="E149" s="8">
        <v>0.33050000000000002</v>
      </c>
      <c r="F149" s="8">
        <v>0.32489999999999997</v>
      </c>
      <c r="G149" s="8">
        <v>0.31659999999999999</v>
      </c>
      <c r="H149" s="8">
        <v>0.32399999999999995</v>
      </c>
      <c r="I149" s="8">
        <v>0.32230000000000003</v>
      </c>
      <c r="J149" s="8">
        <v>0.33589999999999998</v>
      </c>
      <c r="K149" s="8"/>
    </row>
    <row r="150" spans="1:11" x14ac:dyDescent="0.3">
      <c r="A150" t="s">
        <v>234</v>
      </c>
      <c r="B150" t="s">
        <v>531</v>
      </c>
      <c r="C150" t="str">
        <f t="shared" si="8"/>
        <v>32326</v>
      </c>
      <c r="D150" s="8">
        <v>0.21730000000000005</v>
      </c>
      <c r="E150" s="8">
        <v>0.26470000000000005</v>
      </c>
      <c r="F150" s="8">
        <v>0.29020000000000001</v>
      </c>
      <c r="G150" s="8">
        <v>0.2833</v>
      </c>
      <c r="H150" s="8">
        <v>0.2732</v>
      </c>
      <c r="I150" s="8">
        <v>0.24439999999999995</v>
      </c>
      <c r="J150" s="8">
        <v>0.22070000000000001</v>
      </c>
      <c r="K150" s="8"/>
    </row>
    <row r="151" spans="1:11" x14ac:dyDescent="0.3">
      <c r="A151" t="s">
        <v>103</v>
      </c>
      <c r="B151" t="s">
        <v>399</v>
      </c>
      <c r="C151" t="str">
        <f t="shared" si="8"/>
        <v>17400</v>
      </c>
      <c r="D151" s="8">
        <v>0.26900000000000002</v>
      </c>
      <c r="E151" s="8">
        <v>0.26490000000000002</v>
      </c>
      <c r="F151" s="8">
        <v>0.2681</v>
      </c>
      <c r="G151" s="8">
        <v>0.28069999999999995</v>
      </c>
      <c r="H151" s="8">
        <v>0.25970000000000004</v>
      </c>
      <c r="I151" s="8">
        <v>0.22509999999999997</v>
      </c>
      <c r="J151" s="8">
        <v>0.22889999999999999</v>
      </c>
      <c r="K151" s="8"/>
    </row>
    <row r="152" spans="1:11" x14ac:dyDescent="0.3">
      <c r="A152" t="s">
        <v>276</v>
      </c>
      <c r="B152" t="s">
        <v>573</v>
      </c>
      <c r="C152" t="str">
        <f t="shared" si="8"/>
        <v>37505</v>
      </c>
      <c r="D152" s="8">
        <v>0.30679999999999996</v>
      </c>
      <c r="E152" s="8">
        <v>0.32230000000000003</v>
      </c>
      <c r="F152" s="8">
        <v>0.27470000000000006</v>
      </c>
      <c r="G152" s="8">
        <v>0.254</v>
      </c>
      <c r="H152" s="8">
        <v>0.22999999999999998</v>
      </c>
      <c r="I152" s="8">
        <v>0.28600000000000003</v>
      </c>
      <c r="J152" s="8">
        <v>0.27629999999999999</v>
      </c>
      <c r="K152" s="8"/>
    </row>
    <row r="153" spans="1:11" x14ac:dyDescent="0.3">
      <c r="A153" t="s">
        <v>175</v>
      </c>
      <c r="B153" t="s">
        <v>471</v>
      </c>
      <c r="C153" t="str">
        <f t="shared" si="8"/>
        <v>24350</v>
      </c>
      <c r="D153" s="8">
        <v>0.24990000000000001</v>
      </c>
      <c r="E153" s="8">
        <v>0.26019999999999999</v>
      </c>
      <c r="F153" s="8">
        <v>0.2339</v>
      </c>
      <c r="G153" s="8">
        <v>0.22909999999999997</v>
      </c>
      <c r="H153" s="8">
        <v>0.22670000000000001</v>
      </c>
      <c r="I153" s="8">
        <v>0.23099999999999998</v>
      </c>
      <c r="J153" s="8">
        <v>0.22499999999999998</v>
      </c>
      <c r="K153" s="8"/>
    </row>
    <row r="154" spans="1:11" x14ac:dyDescent="0.3">
      <c r="A154" t="s">
        <v>215</v>
      </c>
      <c r="B154" t="s">
        <v>511</v>
      </c>
      <c r="C154" t="str">
        <f t="shared" si="8"/>
        <v>30031</v>
      </c>
      <c r="D154" s="8">
        <v>0.24990000000000001</v>
      </c>
      <c r="E154" s="8">
        <v>9.2500000000000027E-2</v>
      </c>
      <c r="F154" s="8">
        <v>0.2339</v>
      </c>
      <c r="G154" s="8">
        <v>0.22909999999999997</v>
      </c>
      <c r="H154" s="8">
        <v>0.22670000000000001</v>
      </c>
      <c r="I154" s="8">
        <v>0.23099999999999998</v>
      </c>
      <c r="J154" s="8">
        <v>0.22499999999999998</v>
      </c>
      <c r="K154" s="8"/>
    </row>
    <row r="155" spans="1:11" x14ac:dyDescent="0.3">
      <c r="A155" t="s">
        <v>224</v>
      </c>
      <c r="B155" t="s">
        <v>520</v>
      </c>
      <c r="C155" t="str">
        <f t="shared" si="8"/>
        <v>31103</v>
      </c>
      <c r="D155" s="8">
        <v>0.30089999999999995</v>
      </c>
      <c r="E155" s="8">
        <v>0.30349999999999999</v>
      </c>
      <c r="F155" s="8">
        <v>0.27510000000000001</v>
      </c>
      <c r="G155" s="8">
        <v>0.25770000000000004</v>
      </c>
      <c r="H155" s="8">
        <v>0.23170000000000002</v>
      </c>
      <c r="I155" s="8">
        <v>0.22019999999999995</v>
      </c>
      <c r="J155" s="8">
        <v>0.22829999999999995</v>
      </c>
      <c r="K155" s="8"/>
    </row>
    <row r="156" spans="1:11" x14ac:dyDescent="0.3">
      <c r="A156" t="s">
        <v>83</v>
      </c>
      <c r="B156" t="s">
        <v>379</v>
      </c>
      <c r="C156" t="str">
        <f t="shared" si="8"/>
        <v>14066</v>
      </c>
      <c r="D156" s="8">
        <v>0.24560000000000004</v>
      </c>
      <c r="E156" s="8">
        <v>0.26519999999999999</v>
      </c>
      <c r="F156" s="8">
        <v>0.27749999999999997</v>
      </c>
      <c r="G156" s="8">
        <v>0.26429999999999998</v>
      </c>
      <c r="H156" s="8">
        <v>0.26039999999999996</v>
      </c>
      <c r="I156" s="8">
        <v>0.28800000000000003</v>
      </c>
      <c r="J156" s="8">
        <v>0.26690000000000003</v>
      </c>
      <c r="K156" s="8"/>
    </row>
    <row r="157" spans="1:11" x14ac:dyDescent="0.3">
      <c r="A157" t="s">
        <v>145</v>
      </c>
      <c r="B157" t="s">
        <v>441</v>
      </c>
      <c r="C157" t="str">
        <f t="shared" si="8"/>
        <v>21214</v>
      </c>
      <c r="D157" s="8">
        <v>0.17669999999999997</v>
      </c>
      <c r="E157" s="8">
        <v>0.25739999999999996</v>
      </c>
      <c r="F157" s="8">
        <v>0.23529999999999995</v>
      </c>
      <c r="G157" s="8">
        <v>0.27</v>
      </c>
      <c r="H157" s="8">
        <v>0.33289999999999997</v>
      </c>
      <c r="I157" s="8">
        <v>0.29759999999999998</v>
      </c>
      <c r="J157" s="8">
        <v>0.27159999999999995</v>
      </c>
      <c r="K157" s="8"/>
    </row>
    <row r="158" spans="1:11" x14ac:dyDescent="0.3">
      <c r="A158" t="s">
        <v>75</v>
      </c>
      <c r="B158" t="s">
        <v>371</v>
      </c>
      <c r="C158" t="str">
        <f t="shared" si="8"/>
        <v>13161</v>
      </c>
      <c r="D158" s="8">
        <v>0.28400000000000003</v>
      </c>
      <c r="E158" s="8">
        <v>0.29379999999999995</v>
      </c>
      <c r="F158" s="8">
        <v>0.27200000000000002</v>
      </c>
      <c r="G158" s="8">
        <v>0.28820000000000001</v>
      </c>
      <c r="H158" s="8">
        <v>0.28920000000000001</v>
      </c>
      <c r="I158" s="8">
        <v>0.29290000000000005</v>
      </c>
      <c r="J158" s="8">
        <v>0.26300000000000001</v>
      </c>
      <c r="K158" s="8"/>
    </row>
    <row r="159" spans="1:11" x14ac:dyDescent="0.3">
      <c r="A159" t="s">
        <v>144</v>
      </c>
      <c r="B159" t="s">
        <v>440</v>
      </c>
      <c r="C159" t="str">
        <f t="shared" si="8"/>
        <v>21206</v>
      </c>
      <c r="D159" s="8">
        <v>0.31799999999999995</v>
      </c>
      <c r="E159" s="8">
        <v>0.30079999999999996</v>
      </c>
      <c r="F159" s="8">
        <v>0.3488</v>
      </c>
      <c r="G159" s="8">
        <v>0.30420000000000003</v>
      </c>
      <c r="H159" s="8">
        <v>0.27210000000000001</v>
      </c>
      <c r="I159" s="8">
        <v>0.27580000000000005</v>
      </c>
      <c r="J159" s="8">
        <v>0.29659999999999997</v>
      </c>
      <c r="K159" s="8"/>
    </row>
    <row r="160" spans="1:11" x14ac:dyDescent="0.3">
      <c r="A160" t="s">
        <v>307</v>
      </c>
      <c r="B160" t="s">
        <v>604</v>
      </c>
      <c r="C160" t="str">
        <f t="shared" si="8"/>
        <v>39209</v>
      </c>
      <c r="D160" s="8">
        <v>0.36060000000000003</v>
      </c>
      <c r="E160" s="8">
        <v>0.33940000000000003</v>
      </c>
      <c r="F160" s="8">
        <v>0.3468</v>
      </c>
      <c r="G160" s="8">
        <v>0.36050000000000004</v>
      </c>
      <c r="H160" s="8">
        <v>0.34379999999999999</v>
      </c>
      <c r="I160" s="8">
        <v>0.33750000000000002</v>
      </c>
      <c r="J160" s="8">
        <v>0.2228</v>
      </c>
      <c r="K160" s="8"/>
    </row>
    <row r="161" spans="1:11" x14ac:dyDescent="0.3">
      <c r="A161" t="s">
        <v>278</v>
      </c>
      <c r="B161" t="s">
        <v>575</v>
      </c>
      <c r="C161" t="str">
        <f t="shared" si="8"/>
        <v>37507</v>
      </c>
      <c r="D161" s="8">
        <v>0.27639999999999998</v>
      </c>
      <c r="E161" s="8">
        <v>0.23619999999999997</v>
      </c>
      <c r="F161" s="8">
        <v>0.24099999999999999</v>
      </c>
      <c r="G161" s="8">
        <v>0.23899999999999999</v>
      </c>
      <c r="H161" s="8">
        <v>0.24550000000000005</v>
      </c>
      <c r="I161" s="8">
        <v>0.24260000000000004</v>
      </c>
      <c r="J161" s="8">
        <v>0.26080000000000003</v>
      </c>
      <c r="K161" s="8"/>
    </row>
    <row r="162" spans="1:11" x14ac:dyDescent="0.3">
      <c r="A162" t="s">
        <v>214</v>
      </c>
      <c r="B162" t="s">
        <v>510</v>
      </c>
      <c r="C162" t="str">
        <f t="shared" si="8"/>
        <v>30029</v>
      </c>
      <c r="D162" s="8">
        <v>0.24990000000000001</v>
      </c>
      <c r="E162" s="8">
        <v>0.36</v>
      </c>
      <c r="F162" s="8">
        <v>0.2339</v>
      </c>
      <c r="G162" s="8">
        <v>0.22909999999999997</v>
      </c>
      <c r="H162" s="8">
        <v>0.22670000000000001</v>
      </c>
      <c r="I162" s="8">
        <v>0.23099999999999998</v>
      </c>
      <c r="J162" s="8">
        <v>0.22499999999999998</v>
      </c>
      <c r="K162" s="8"/>
    </row>
    <row r="163" spans="1:11" x14ac:dyDescent="0.3">
      <c r="A163" t="s">
        <v>212</v>
      </c>
      <c r="B163" t="s">
        <v>508</v>
      </c>
      <c r="C163" t="str">
        <f t="shared" si="8"/>
        <v>29320</v>
      </c>
      <c r="D163" s="8">
        <v>0.30969999999999998</v>
      </c>
      <c r="E163" s="8">
        <v>0.30200000000000005</v>
      </c>
      <c r="F163" s="8">
        <v>0.29910000000000003</v>
      </c>
      <c r="G163" s="8">
        <v>0.29810000000000003</v>
      </c>
      <c r="H163" s="8">
        <v>0.29010000000000002</v>
      </c>
      <c r="I163" s="8">
        <v>0.2903</v>
      </c>
      <c r="J163" s="8">
        <v>0.28149999999999997</v>
      </c>
      <c r="K163" s="8"/>
    </row>
    <row r="164" spans="1:11" x14ac:dyDescent="0.3">
      <c r="A164" t="s">
        <v>119</v>
      </c>
      <c r="B164" t="s">
        <v>415</v>
      </c>
      <c r="C164" t="str">
        <f t="shared" si="8"/>
        <v>17903</v>
      </c>
      <c r="D164" s="8">
        <v>0.31769999999999998</v>
      </c>
      <c r="E164" s="8" t="e">
        <v>#N/A</v>
      </c>
      <c r="F164" s="8">
        <v>0</v>
      </c>
      <c r="G164" s="8">
        <v>0</v>
      </c>
      <c r="H164" s="8">
        <v>0.22670000000000001</v>
      </c>
      <c r="I164" s="8">
        <v>0</v>
      </c>
      <c r="J164" s="8">
        <v>0</v>
      </c>
      <c r="K164" s="8"/>
    </row>
    <row r="165" spans="1:11" x14ac:dyDescent="0.3">
      <c r="A165" t="s">
        <v>219</v>
      </c>
      <c r="B165" t="s">
        <v>515</v>
      </c>
      <c r="C165" t="str">
        <f t="shared" si="8"/>
        <v>31006</v>
      </c>
      <c r="D165" s="8">
        <v>0.32410000000000005</v>
      </c>
      <c r="E165" s="8">
        <v>0.32440000000000002</v>
      </c>
      <c r="F165" s="8">
        <v>0.32530000000000003</v>
      </c>
      <c r="G165" s="8">
        <v>0.31110000000000004</v>
      </c>
      <c r="H165" s="8">
        <v>0.32130000000000003</v>
      </c>
      <c r="I165" s="8">
        <v>0.31120000000000003</v>
      </c>
      <c r="J165" s="8">
        <v>0.29910000000000003</v>
      </c>
      <c r="K165" s="8"/>
    </row>
    <row r="166" spans="1:11" x14ac:dyDescent="0.3">
      <c r="A166" t="s">
        <v>294</v>
      </c>
      <c r="B166" t="s">
        <v>591</v>
      </c>
      <c r="C166" t="str">
        <f t="shared" si="8"/>
        <v>39003</v>
      </c>
      <c r="D166" s="8">
        <v>0.25590000000000002</v>
      </c>
      <c r="E166" s="8">
        <v>0.26039999999999996</v>
      </c>
      <c r="F166" s="8">
        <v>0.25549999999999995</v>
      </c>
      <c r="G166" s="8">
        <v>0.2641</v>
      </c>
      <c r="H166" s="8">
        <v>0.28159999999999996</v>
      </c>
      <c r="I166" s="8">
        <v>0.25749999999999995</v>
      </c>
      <c r="J166" s="8">
        <v>0.21519999999999995</v>
      </c>
      <c r="K166" s="8"/>
    </row>
    <row r="167" spans="1:11" x14ac:dyDescent="0.3">
      <c r="A167" t="s">
        <v>142</v>
      </c>
      <c r="B167" t="s">
        <v>438</v>
      </c>
      <c r="C167" t="str">
        <f t="shared" si="8"/>
        <v>21014</v>
      </c>
      <c r="D167" s="8">
        <v>0.249</v>
      </c>
      <c r="E167" s="8">
        <v>0.24750000000000005</v>
      </c>
      <c r="F167" s="8">
        <v>0.23180000000000001</v>
      </c>
      <c r="G167" s="8">
        <v>0.24480000000000002</v>
      </c>
      <c r="H167" s="8">
        <v>0.21299999999999997</v>
      </c>
      <c r="I167" s="8">
        <v>0.18269999999999997</v>
      </c>
      <c r="J167" s="8">
        <v>0.17579999999999996</v>
      </c>
      <c r="K167" s="8"/>
    </row>
    <row r="168" spans="1:11" x14ac:dyDescent="0.3">
      <c r="A168" t="s">
        <v>181</v>
      </c>
      <c r="B168" t="s">
        <v>477</v>
      </c>
      <c r="C168" t="str">
        <f t="shared" si="8"/>
        <v>25155</v>
      </c>
      <c r="D168" s="8">
        <v>0.24990000000000001</v>
      </c>
      <c r="E168" s="8">
        <v>0.23140000000000005</v>
      </c>
      <c r="F168" s="8">
        <v>0.2339</v>
      </c>
      <c r="G168" s="8">
        <v>0.22909999999999997</v>
      </c>
      <c r="H168" s="8">
        <v>0.22670000000000001</v>
      </c>
      <c r="I168" s="8">
        <v>0.23099999999999998</v>
      </c>
      <c r="J168" s="8">
        <v>0.22499999999999998</v>
      </c>
      <c r="K168" s="8"/>
    </row>
    <row r="169" spans="1:11" x14ac:dyDescent="0.3">
      <c r="A169" t="s">
        <v>170</v>
      </c>
      <c r="B169" t="s">
        <v>466</v>
      </c>
      <c r="C169" t="str">
        <f t="shared" si="8"/>
        <v>24014</v>
      </c>
      <c r="D169" s="8">
        <v>0.124</v>
      </c>
      <c r="E169" s="8">
        <v>9.0400000000000036E-2</v>
      </c>
      <c r="F169" s="8">
        <v>0.122</v>
      </c>
      <c r="G169" s="8">
        <v>9.7099999999999964E-2</v>
      </c>
      <c r="H169" s="8">
        <v>0.10329999999999995</v>
      </c>
      <c r="I169" s="8">
        <v>9.3799999999999994E-2</v>
      </c>
      <c r="J169" s="8">
        <v>0.10319999999999996</v>
      </c>
      <c r="K169" s="8"/>
    </row>
    <row r="170" spans="1:11" x14ac:dyDescent="0.3">
      <c r="A170" t="s">
        <v>184</v>
      </c>
      <c r="B170" t="s">
        <v>480</v>
      </c>
      <c r="C170" t="str">
        <f t="shared" si="8"/>
        <v>26056</v>
      </c>
      <c r="D170" s="8">
        <v>0.22950000000000004</v>
      </c>
      <c r="E170" s="8">
        <v>0.25129999999999997</v>
      </c>
      <c r="F170" s="8">
        <v>0.27480000000000004</v>
      </c>
      <c r="G170" s="8">
        <v>0.26070000000000004</v>
      </c>
      <c r="H170" s="8">
        <v>0.26580000000000004</v>
      </c>
      <c r="I170" s="8">
        <v>0.27249999999999996</v>
      </c>
      <c r="J170" s="8">
        <v>0.30110000000000003</v>
      </c>
      <c r="K170" s="8"/>
    </row>
    <row r="171" spans="1:11" x14ac:dyDescent="0.3">
      <c r="A171" t="s">
        <v>233</v>
      </c>
      <c r="B171" t="s">
        <v>530</v>
      </c>
      <c r="C171" t="str">
        <f t="shared" si="8"/>
        <v>32325</v>
      </c>
      <c r="D171" s="8">
        <v>0.24119999999999997</v>
      </c>
      <c r="E171" s="8">
        <v>0.24199999999999999</v>
      </c>
      <c r="F171" s="8">
        <v>0.23399999999999999</v>
      </c>
      <c r="G171" s="8">
        <v>0.23380000000000001</v>
      </c>
      <c r="H171" s="8">
        <v>0.23719999999999997</v>
      </c>
      <c r="I171" s="8">
        <v>0.23180000000000001</v>
      </c>
      <c r="J171" s="8">
        <v>0.22550000000000003</v>
      </c>
      <c r="K171" s="8"/>
    </row>
    <row r="172" spans="1:11" x14ac:dyDescent="0.3">
      <c r="A172" t="s">
        <v>277</v>
      </c>
      <c r="B172" t="s">
        <v>574</v>
      </c>
      <c r="C172" t="str">
        <f t="shared" si="8"/>
        <v>37506</v>
      </c>
      <c r="D172" s="8">
        <v>0.25470000000000004</v>
      </c>
      <c r="E172" s="8">
        <v>0.25790000000000002</v>
      </c>
      <c r="F172" s="8">
        <v>0.26980000000000004</v>
      </c>
      <c r="G172" s="8">
        <v>0.2873</v>
      </c>
      <c r="H172" s="8">
        <v>0.26400000000000001</v>
      </c>
      <c r="I172" s="8">
        <v>0.2389</v>
      </c>
      <c r="J172" s="8">
        <v>0.25119999999999998</v>
      </c>
      <c r="K172" s="8"/>
    </row>
    <row r="173" spans="1:11" x14ac:dyDescent="0.3">
      <c r="A173" t="s">
        <v>81</v>
      </c>
      <c r="B173" t="s">
        <v>377</v>
      </c>
      <c r="C173" t="str">
        <f t="shared" si="8"/>
        <v>14064</v>
      </c>
      <c r="D173" s="8">
        <v>0.21319999999999995</v>
      </c>
      <c r="E173" s="8">
        <v>0.23719999999999997</v>
      </c>
      <c r="F173" s="8">
        <v>0.27280000000000004</v>
      </c>
      <c r="G173" s="8">
        <v>0.20750000000000002</v>
      </c>
      <c r="H173" s="8">
        <v>0.23729999999999996</v>
      </c>
      <c r="I173" s="8">
        <v>0.20040000000000002</v>
      </c>
      <c r="J173" s="8">
        <v>0.18869999999999998</v>
      </c>
      <c r="K173" s="8"/>
    </row>
    <row r="174" spans="1:11" x14ac:dyDescent="0.3">
      <c r="A174" t="s">
        <v>65</v>
      </c>
      <c r="B174" t="s">
        <v>361</v>
      </c>
      <c r="C174" t="str">
        <f t="shared" si="8"/>
        <v>11051</v>
      </c>
      <c r="D174" s="8">
        <v>0.25770000000000004</v>
      </c>
      <c r="E174" s="8">
        <v>0.24019999999999997</v>
      </c>
      <c r="F174" s="8">
        <v>0.24960000000000004</v>
      </c>
      <c r="G174" s="8">
        <v>0.26480000000000004</v>
      </c>
      <c r="H174" s="8">
        <v>0.2802</v>
      </c>
      <c r="I174" s="8">
        <v>0.29269999999999996</v>
      </c>
      <c r="J174" s="8">
        <v>0.25870000000000004</v>
      </c>
      <c r="K174" s="8"/>
    </row>
    <row r="175" spans="1:11" x14ac:dyDescent="0.3">
      <c r="A175" t="s">
        <v>122</v>
      </c>
      <c r="B175" t="s">
        <v>418</v>
      </c>
      <c r="C175" t="str">
        <f t="shared" si="8"/>
        <v>18400</v>
      </c>
      <c r="D175" s="8">
        <v>0.24209999999999998</v>
      </c>
      <c r="E175" s="8">
        <v>0.23580000000000001</v>
      </c>
      <c r="F175" s="8">
        <v>0.23450000000000004</v>
      </c>
      <c r="G175" s="8">
        <v>0.22109999999999996</v>
      </c>
      <c r="H175" s="8">
        <v>0.22309999999999997</v>
      </c>
      <c r="I175" s="8">
        <v>0.21630000000000005</v>
      </c>
      <c r="J175" s="8">
        <v>0.19989999999999997</v>
      </c>
      <c r="K175" s="8"/>
    </row>
    <row r="176" spans="1:11" x14ac:dyDescent="0.3">
      <c r="A176" t="s">
        <v>168</v>
      </c>
      <c r="B176" t="s">
        <v>464</v>
      </c>
      <c r="C176" t="str">
        <f t="shared" si="8"/>
        <v>23403</v>
      </c>
      <c r="D176" s="8">
        <v>0.24019999999999997</v>
      </c>
      <c r="E176" s="8">
        <v>0.24690000000000001</v>
      </c>
      <c r="F176" s="8">
        <v>0.28380000000000005</v>
      </c>
      <c r="G176" s="8">
        <v>0.27329999999999999</v>
      </c>
      <c r="H176" s="8">
        <v>0.22240000000000004</v>
      </c>
      <c r="I176" s="8">
        <v>0.21579999999999999</v>
      </c>
      <c r="J176" s="8">
        <v>0.18540000000000001</v>
      </c>
      <c r="K176" s="8"/>
    </row>
    <row r="177" spans="1:11" x14ac:dyDescent="0.3">
      <c r="A177" t="s">
        <v>183</v>
      </c>
      <c r="B177" t="s">
        <v>479</v>
      </c>
      <c r="C177" t="str">
        <f t="shared" si="8"/>
        <v>25200</v>
      </c>
      <c r="D177" s="8">
        <v>0.18330000000000002</v>
      </c>
      <c r="E177" s="8">
        <v>0.14639999999999997</v>
      </c>
      <c r="F177" s="8">
        <v>0.1462</v>
      </c>
      <c r="G177" s="8">
        <v>0.14859999999999995</v>
      </c>
      <c r="H177" s="8">
        <v>0.12749999999999995</v>
      </c>
      <c r="I177" s="8">
        <v>9.2500000000000027E-2</v>
      </c>
      <c r="J177" s="8">
        <v>0.26670000000000005</v>
      </c>
      <c r="K177" s="8"/>
    </row>
    <row r="178" spans="1:11" x14ac:dyDescent="0.3">
      <c r="A178" t="s">
        <v>257</v>
      </c>
      <c r="B178" t="s">
        <v>554</v>
      </c>
      <c r="C178" t="str">
        <f t="shared" si="8"/>
        <v>34003</v>
      </c>
      <c r="D178" s="8">
        <v>0.27449999999999997</v>
      </c>
      <c r="E178" s="8">
        <v>0.27559999999999996</v>
      </c>
      <c r="F178" s="8">
        <v>0.2752</v>
      </c>
      <c r="G178" s="8">
        <v>0.27290000000000003</v>
      </c>
      <c r="H178" s="8">
        <v>0.27390000000000003</v>
      </c>
      <c r="I178" s="8">
        <v>0.27639999999999998</v>
      </c>
      <c r="J178" s="8">
        <v>0.27480000000000004</v>
      </c>
      <c r="K178" s="8"/>
    </row>
    <row r="179" spans="1:11" x14ac:dyDescent="0.3">
      <c r="A179" t="s">
        <v>254</v>
      </c>
      <c r="B179" t="s">
        <v>551</v>
      </c>
      <c r="C179" t="str">
        <f t="shared" si="8"/>
        <v>33211</v>
      </c>
      <c r="D179" s="8">
        <v>0.1986</v>
      </c>
      <c r="E179" s="8">
        <v>0.15000000000000002</v>
      </c>
      <c r="F179" s="8">
        <v>0.17500000000000004</v>
      </c>
      <c r="G179" s="8">
        <v>0.23870000000000002</v>
      </c>
      <c r="H179" s="8">
        <v>0.24409999999999998</v>
      </c>
      <c r="I179" s="8">
        <v>0.14910000000000001</v>
      </c>
      <c r="J179" s="8">
        <v>0.15200000000000002</v>
      </c>
      <c r="K179" s="8"/>
    </row>
    <row r="180" spans="1:11" x14ac:dyDescent="0.3">
      <c r="A180" t="s">
        <v>118</v>
      </c>
      <c r="B180" t="s">
        <v>414</v>
      </c>
      <c r="C180" t="str">
        <f t="shared" si="8"/>
        <v>17417</v>
      </c>
      <c r="D180" s="8">
        <v>0.27610000000000001</v>
      </c>
      <c r="E180" s="8">
        <v>0.28310000000000002</v>
      </c>
      <c r="F180" s="8">
        <v>0.27969999999999995</v>
      </c>
      <c r="G180" s="8">
        <v>0.27180000000000004</v>
      </c>
      <c r="H180" s="8">
        <v>0.26949999999999996</v>
      </c>
      <c r="I180" s="8">
        <v>0.26390000000000002</v>
      </c>
      <c r="J180" s="8">
        <v>0.26139999999999997</v>
      </c>
      <c r="K180" s="8"/>
    </row>
    <row r="181" spans="1:11" x14ac:dyDescent="0.3">
      <c r="A181" t="s">
        <v>92</v>
      </c>
      <c r="B181" t="s">
        <v>388</v>
      </c>
      <c r="C181" t="str">
        <f t="shared" si="8"/>
        <v>15201</v>
      </c>
      <c r="D181" s="8">
        <v>0.34209999999999996</v>
      </c>
      <c r="E181" s="8">
        <v>0.33120000000000005</v>
      </c>
      <c r="F181" s="8">
        <v>0.34719999999999995</v>
      </c>
      <c r="G181" s="8">
        <v>0.32299999999999995</v>
      </c>
      <c r="H181" s="8">
        <v>0.31869999999999998</v>
      </c>
      <c r="I181" s="8">
        <v>0.31130000000000002</v>
      </c>
      <c r="J181" s="8">
        <v>0.29400000000000004</v>
      </c>
      <c r="K181" s="8"/>
    </row>
    <row r="182" spans="1:11" x14ac:dyDescent="0.3">
      <c r="A182" t="s">
        <v>292</v>
      </c>
      <c r="B182" t="s">
        <v>589</v>
      </c>
      <c r="C182" t="str">
        <f t="shared" si="8"/>
        <v>38324</v>
      </c>
      <c r="D182" s="8">
        <v>0.15820000000000001</v>
      </c>
      <c r="E182" s="8">
        <v>0.18859999999999999</v>
      </c>
      <c r="F182" s="8">
        <v>0.13300000000000001</v>
      </c>
      <c r="G182" s="8">
        <v>0.12</v>
      </c>
      <c r="H182" s="8">
        <v>0.10999999999999999</v>
      </c>
      <c r="I182" s="8">
        <v>0.15100000000000002</v>
      </c>
      <c r="J182" s="8">
        <v>0.128</v>
      </c>
      <c r="K182" s="8"/>
    </row>
    <row r="183" spans="1:11" x14ac:dyDescent="0.3">
      <c r="A183" t="s">
        <v>91</v>
      </c>
      <c r="B183" t="s">
        <v>387</v>
      </c>
      <c r="C183" t="str">
        <f t="shared" si="8"/>
        <v>14400</v>
      </c>
      <c r="D183" s="8">
        <v>0.25939999999999996</v>
      </c>
      <c r="E183" s="8">
        <v>0.28939999999999999</v>
      </c>
      <c r="F183" s="8">
        <v>0.27159999999999995</v>
      </c>
      <c r="G183" s="8">
        <v>0.21599999999999997</v>
      </c>
      <c r="H183" s="8">
        <v>0.12719999999999998</v>
      </c>
      <c r="I183" s="8">
        <v>0.14549999999999996</v>
      </c>
      <c r="J183" s="8">
        <v>0.15229999999999999</v>
      </c>
      <c r="K183" s="8"/>
    </row>
    <row r="184" spans="1:11" x14ac:dyDescent="0.3">
      <c r="A184" t="s">
        <v>178</v>
      </c>
      <c r="B184" t="s">
        <v>474</v>
      </c>
      <c r="C184" t="str">
        <f t="shared" si="8"/>
        <v>25101</v>
      </c>
      <c r="D184" s="8">
        <v>0.24990000000000001</v>
      </c>
      <c r="E184" s="8">
        <v>0.26419999999999999</v>
      </c>
      <c r="F184" s="8">
        <v>0.2339</v>
      </c>
      <c r="G184" s="8">
        <v>0.22909999999999997</v>
      </c>
      <c r="H184" s="8">
        <v>0.22670000000000001</v>
      </c>
      <c r="I184" s="8">
        <v>0.23099999999999998</v>
      </c>
      <c r="J184" s="8">
        <v>0.22499999999999998</v>
      </c>
      <c r="K184" s="8"/>
    </row>
    <row r="185" spans="1:11" x14ac:dyDescent="0.3">
      <c r="A185" t="s">
        <v>90</v>
      </c>
      <c r="B185" t="s">
        <v>386</v>
      </c>
      <c r="C185" t="str">
        <f t="shared" si="8"/>
        <v>14172</v>
      </c>
      <c r="D185" s="8">
        <v>0.30489999999999995</v>
      </c>
      <c r="E185" s="8">
        <v>0.28849999999999998</v>
      </c>
      <c r="F185" s="8">
        <v>0.26180000000000003</v>
      </c>
      <c r="G185" s="8">
        <v>0.25939999999999996</v>
      </c>
      <c r="H185" s="8">
        <v>0.27270000000000005</v>
      </c>
      <c r="I185" s="8">
        <v>0.25570000000000004</v>
      </c>
      <c r="J185" s="8">
        <v>0.18489999999999995</v>
      </c>
      <c r="K185" s="8"/>
    </row>
    <row r="186" spans="1:11" x14ac:dyDescent="0.3">
      <c r="A186" t="s">
        <v>159</v>
      </c>
      <c r="B186" t="s">
        <v>455</v>
      </c>
      <c r="C186" t="str">
        <f t="shared" si="8"/>
        <v>22105</v>
      </c>
      <c r="D186" s="8">
        <v>0.26119999999999999</v>
      </c>
      <c r="E186" s="8">
        <v>0.19059999999999999</v>
      </c>
      <c r="F186" s="8">
        <v>0.28059999999999996</v>
      </c>
      <c r="G186" s="8">
        <v>0.27580000000000005</v>
      </c>
      <c r="H186" s="8">
        <v>0.23340000000000005</v>
      </c>
      <c r="I186" s="8">
        <v>0.23650000000000004</v>
      </c>
      <c r="J186" s="8">
        <v>0.26480000000000004</v>
      </c>
      <c r="K186" s="8"/>
    </row>
    <row r="187" spans="1:11" x14ac:dyDescent="0.3">
      <c r="A187" t="s">
        <v>172</v>
      </c>
      <c r="B187" t="s">
        <v>468</v>
      </c>
      <c r="C187" t="str">
        <f t="shared" si="8"/>
        <v>24105</v>
      </c>
      <c r="D187" s="8">
        <v>0.30879999999999996</v>
      </c>
      <c r="E187" s="8">
        <v>0.28249999999999997</v>
      </c>
      <c r="F187" s="8">
        <v>0.28959999999999997</v>
      </c>
      <c r="G187" s="8">
        <v>0.27969999999999995</v>
      </c>
      <c r="H187" s="8">
        <v>0.246</v>
      </c>
      <c r="I187" s="8">
        <v>0.23580000000000001</v>
      </c>
      <c r="J187" s="8">
        <v>0.23209999999999997</v>
      </c>
      <c r="K187" s="8"/>
    </row>
    <row r="188" spans="1:11" x14ac:dyDescent="0.3">
      <c r="A188" t="s">
        <v>259</v>
      </c>
      <c r="B188" t="s">
        <v>556</v>
      </c>
      <c r="C188" t="str">
        <f t="shared" si="8"/>
        <v>34111</v>
      </c>
      <c r="D188" s="8">
        <v>0.30510000000000004</v>
      </c>
      <c r="E188" s="8">
        <v>0.30179999999999996</v>
      </c>
      <c r="F188" s="8">
        <v>0.3075</v>
      </c>
      <c r="G188" s="8">
        <v>0.2913</v>
      </c>
      <c r="H188" s="8">
        <v>0.29010000000000002</v>
      </c>
      <c r="I188" s="8">
        <v>0.29620000000000002</v>
      </c>
      <c r="J188" s="8">
        <v>0.28380000000000005</v>
      </c>
      <c r="K188" s="8"/>
    </row>
    <row r="189" spans="1:11" x14ac:dyDescent="0.3">
      <c r="A189" t="s">
        <v>171</v>
      </c>
      <c r="B189" t="s">
        <v>467</v>
      </c>
      <c r="C189" t="str">
        <f t="shared" si="8"/>
        <v>24019</v>
      </c>
      <c r="D189" s="8">
        <v>0.17559999999999998</v>
      </c>
      <c r="E189" s="8">
        <v>0.17010000000000003</v>
      </c>
      <c r="F189" s="8">
        <v>0.18049999999999999</v>
      </c>
      <c r="G189" s="8">
        <v>0.18069999999999997</v>
      </c>
      <c r="H189" s="8">
        <v>0.18359999999999999</v>
      </c>
      <c r="I189" s="8">
        <v>0.19699999999999995</v>
      </c>
      <c r="J189" s="8">
        <v>0.18469999999999998</v>
      </c>
      <c r="K189" s="8"/>
    </row>
    <row r="190" spans="1:11" x14ac:dyDescent="0.3">
      <c r="A190" t="s">
        <v>150</v>
      </c>
      <c r="B190" t="s">
        <v>446</v>
      </c>
      <c r="C190" t="str">
        <f t="shared" si="8"/>
        <v>21300</v>
      </c>
      <c r="D190" s="8">
        <v>0.22709999999999997</v>
      </c>
      <c r="E190" s="8">
        <v>0.23070000000000002</v>
      </c>
      <c r="F190" s="8">
        <v>0.246</v>
      </c>
      <c r="G190" s="8">
        <v>0.25629999999999997</v>
      </c>
      <c r="H190" s="8">
        <v>0.26039999999999996</v>
      </c>
      <c r="I190" s="8">
        <v>0.2671</v>
      </c>
      <c r="J190" s="8">
        <v>0.26790000000000003</v>
      </c>
      <c r="K190" s="8"/>
    </row>
    <row r="191" spans="1:11" x14ac:dyDescent="0.3">
      <c r="A191" t="s">
        <v>244</v>
      </c>
      <c r="B191" t="s">
        <v>541</v>
      </c>
      <c r="C191" t="str">
        <f t="shared" si="8"/>
        <v>33030</v>
      </c>
      <c r="D191" s="8">
        <v>0.23799999999999999</v>
      </c>
      <c r="E191" s="8">
        <v>0.21999999999999997</v>
      </c>
      <c r="F191" s="8">
        <v>9.2500000000000027E-2</v>
      </c>
      <c r="G191" s="8">
        <v>0.248</v>
      </c>
      <c r="H191" s="8">
        <v>0.10499999999999998</v>
      </c>
      <c r="I191" s="8">
        <v>7.999999999999996E-2</v>
      </c>
      <c r="J191" s="8">
        <v>9.6700000000000008E-2</v>
      </c>
      <c r="K191" s="8"/>
    </row>
    <row r="192" spans="1:11" x14ac:dyDescent="0.3">
      <c r="A192" t="s">
        <v>203</v>
      </c>
      <c r="B192" t="s">
        <v>499</v>
      </c>
      <c r="C192" t="str">
        <f t="shared" si="8"/>
        <v>28137</v>
      </c>
      <c r="D192" s="8">
        <v>0.23340000000000005</v>
      </c>
      <c r="E192" s="8">
        <v>0.21450000000000002</v>
      </c>
      <c r="F192" s="8">
        <v>0.20750000000000002</v>
      </c>
      <c r="G192" s="8">
        <v>0.2077</v>
      </c>
      <c r="H192" s="8">
        <v>0.17359999999999998</v>
      </c>
      <c r="I192" s="8">
        <v>0.15910000000000002</v>
      </c>
      <c r="J192" s="8">
        <v>0.15290000000000004</v>
      </c>
      <c r="K192" s="8"/>
    </row>
    <row r="193" spans="1:11" x14ac:dyDescent="0.3">
      <c r="A193" t="s">
        <v>231</v>
      </c>
      <c r="B193" t="s">
        <v>528</v>
      </c>
      <c r="C193" t="str">
        <f t="shared" si="8"/>
        <v>32123</v>
      </c>
      <c r="D193" s="8">
        <v>8.7099999999999955E-2</v>
      </c>
      <c r="E193" s="8">
        <v>9.3600000000000017E-2</v>
      </c>
      <c r="F193" s="8">
        <v>8.4999999999999964E-2</v>
      </c>
      <c r="G193" s="8">
        <v>0.12749999999999995</v>
      </c>
      <c r="H193" s="8">
        <v>0.20199999999999996</v>
      </c>
      <c r="I193" s="8">
        <v>0.18169999999999997</v>
      </c>
      <c r="J193" s="8">
        <v>0.26670000000000005</v>
      </c>
      <c r="K193" s="8"/>
    </row>
    <row r="194" spans="1:11" x14ac:dyDescent="0.3">
      <c r="A194" t="s">
        <v>61</v>
      </c>
      <c r="B194" t="s">
        <v>357</v>
      </c>
      <c r="C194" t="str">
        <f t="shared" si="8"/>
        <v>10065</v>
      </c>
      <c r="D194" s="8">
        <v>9.6700000000000008E-2</v>
      </c>
      <c r="E194" s="8">
        <v>0.10499999999999998</v>
      </c>
      <c r="F194" s="8">
        <v>0.10860000000000003</v>
      </c>
      <c r="G194" s="8">
        <v>9.2500000000000027E-2</v>
      </c>
      <c r="H194" s="8">
        <v>9.3600000000000017E-2</v>
      </c>
      <c r="I194" s="8">
        <v>9.540000000000004E-2</v>
      </c>
      <c r="J194" s="8">
        <v>0.10499999999999998</v>
      </c>
      <c r="K194" s="8"/>
    </row>
    <row r="195" spans="1:11" x14ac:dyDescent="0.3">
      <c r="A195" t="s">
        <v>53</v>
      </c>
      <c r="B195" t="s">
        <v>349</v>
      </c>
      <c r="C195" t="str">
        <f t="shared" si="8"/>
        <v>09013</v>
      </c>
      <c r="D195" s="8">
        <v>0.24990000000000001</v>
      </c>
      <c r="E195" s="8">
        <v>0.26590000000000003</v>
      </c>
      <c r="F195" s="8">
        <v>0.2339</v>
      </c>
      <c r="G195" s="8">
        <v>0.22909999999999997</v>
      </c>
      <c r="H195" s="8">
        <v>0.22670000000000001</v>
      </c>
      <c r="I195" s="8">
        <v>0.23099999999999998</v>
      </c>
      <c r="J195" s="8">
        <v>0.22499999999999998</v>
      </c>
      <c r="K195" s="8"/>
    </row>
    <row r="196" spans="1:11" x14ac:dyDescent="0.3">
      <c r="A196" t="s">
        <v>177</v>
      </c>
      <c r="B196" t="s">
        <v>473</v>
      </c>
      <c r="C196" t="str">
        <f t="shared" si="8"/>
        <v>24410</v>
      </c>
      <c r="D196" s="8">
        <v>0.19530000000000003</v>
      </c>
      <c r="E196" s="8">
        <v>0.21730000000000005</v>
      </c>
      <c r="F196" s="8">
        <v>0.2278</v>
      </c>
      <c r="G196" s="8">
        <v>0.24</v>
      </c>
      <c r="H196" s="8">
        <v>0.20809999999999995</v>
      </c>
      <c r="I196" s="8">
        <v>0.22750000000000004</v>
      </c>
      <c r="J196" s="8">
        <v>0.2147</v>
      </c>
      <c r="K196" s="8"/>
    </row>
    <row r="197" spans="1:11" x14ac:dyDescent="0.3">
      <c r="A197" t="s">
        <v>194</v>
      </c>
      <c r="B197" t="s">
        <v>490</v>
      </c>
      <c r="C197" t="str">
        <f t="shared" si="8"/>
        <v>27344</v>
      </c>
      <c r="D197" s="8">
        <v>0.26649999999999996</v>
      </c>
      <c r="E197" s="8">
        <v>0.25760000000000005</v>
      </c>
      <c r="F197" s="8">
        <v>0.26539999999999997</v>
      </c>
      <c r="G197" s="8">
        <v>0.27180000000000004</v>
      </c>
      <c r="H197" s="8">
        <v>0.27159999999999995</v>
      </c>
      <c r="I197" s="8">
        <v>0.26829999999999998</v>
      </c>
      <c r="J197" s="8">
        <v>0.2611</v>
      </c>
      <c r="K197" s="8"/>
    </row>
    <row r="198" spans="1:11" x14ac:dyDescent="0.3">
      <c r="A198" t="s">
        <v>13</v>
      </c>
      <c r="B198" t="s">
        <v>310</v>
      </c>
      <c r="C198" t="str">
        <f t="shared" si="8"/>
        <v>01147</v>
      </c>
      <c r="D198" s="8">
        <v>0.32140000000000002</v>
      </c>
      <c r="E198" s="8">
        <v>0.3155</v>
      </c>
      <c r="F198" s="8">
        <v>0.31289999999999996</v>
      </c>
      <c r="G198" s="8">
        <v>0.31179999999999997</v>
      </c>
      <c r="H198" s="8">
        <v>0.27529999999999999</v>
      </c>
      <c r="I198" s="8">
        <v>0.26529999999999998</v>
      </c>
      <c r="J198" s="8">
        <v>0.2641</v>
      </c>
      <c r="K198" s="8"/>
    </row>
    <row r="199" spans="1:11" x14ac:dyDescent="0.3">
      <c r="A199" t="s">
        <v>55</v>
      </c>
      <c r="B199" t="s">
        <v>351</v>
      </c>
      <c r="C199" t="str">
        <f t="shared" si="8"/>
        <v>09102</v>
      </c>
      <c r="D199" s="8">
        <v>7.999999999999996E-2</v>
      </c>
      <c r="E199" s="8">
        <v>7.999999999999996E-2</v>
      </c>
      <c r="F199" s="8">
        <v>7.999999999999996E-2</v>
      </c>
      <c r="G199" s="8">
        <v>7.999999999999996E-2</v>
      </c>
      <c r="H199" s="8">
        <v>7.999999999999996E-2</v>
      </c>
      <c r="I199" s="8">
        <v>7.999999999999996E-2</v>
      </c>
      <c r="J199" s="8">
        <v>7.999999999999996E-2</v>
      </c>
      <c r="K199" s="8"/>
    </row>
    <row r="200" spans="1:11" x14ac:dyDescent="0.3">
      <c r="A200" t="s">
        <v>285</v>
      </c>
      <c r="B200" t="s">
        <v>582</v>
      </c>
      <c r="C200" t="str">
        <f t="shared" ref="C200:C266" si="10">A200</f>
        <v>38301</v>
      </c>
      <c r="D200" s="8">
        <v>0.11519999999999997</v>
      </c>
      <c r="E200" s="8">
        <v>0.18899999999999995</v>
      </c>
      <c r="F200" s="8">
        <v>0.15739999999999998</v>
      </c>
      <c r="G200" s="8">
        <v>0.16520000000000001</v>
      </c>
      <c r="H200" s="8">
        <v>0.246</v>
      </c>
      <c r="I200" s="8">
        <v>0.26219999999999999</v>
      </c>
      <c r="J200" s="8">
        <v>0.18720000000000003</v>
      </c>
      <c r="K200" s="8"/>
    </row>
    <row r="201" spans="1:11" x14ac:dyDescent="0.3">
      <c r="A201" t="s">
        <v>64</v>
      </c>
      <c r="B201" t="s">
        <v>360</v>
      </c>
      <c r="C201" t="str">
        <f t="shared" si="10"/>
        <v>11001</v>
      </c>
      <c r="D201" s="8">
        <v>0.32010000000000005</v>
      </c>
      <c r="E201" s="8">
        <v>0.30600000000000005</v>
      </c>
      <c r="F201" s="8">
        <v>0.31950000000000001</v>
      </c>
      <c r="G201" s="8">
        <v>0.30969999999999998</v>
      </c>
      <c r="H201" s="8">
        <v>0.31020000000000003</v>
      </c>
      <c r="I201" s="8">
        <v>0.30740000000000001</v>
      </c>
      <c r="J201" s="8">
        <v>0.3085</v>
      </c>
      <c r="K201" s="8"/>
    </row>
    <row r="202" spans="1:11" x14ac:dyDescent="0.3">
      <c r="A202" t="s">
        <v>174</v>
      </c>
      <c r="B202" t="s">
        <v>470</v>
      </c>
      <c r="C202" t="str">
        <f t="shared" si="10"/>
        <v>24122</v>
      </c>
      <c r="D202" s="8">
        <v>0.19230000000000003</v>
      </c>
      <c r="E202" s="8">
        <v>0.19510000000000005</v>
      </c>
      <c r="F202" s="8">
        <v>0.19210000000000005</v>
      </c>
      <c r="G202" s="8">
        <v>0.19059999999999999</v>
      </c>
      <c r="H202" s="8">
        <v>0.22289999999999999</v>
      </c>
      <c r="I202" s="8">
        <v>0.20999999999999996</v>
      </c>
      <c r="J202" s="8">
        <v>0.19999999999999996</v>
      </c>
      <c r="K202" s="8"/>
    </row>
    <row r="203" spans="1:11" x14ac:dyDescent="0.3">
      <c r="A203" t="s">
        <v>19</v>
      </c>
      <c r="B203" t="s">
        <v>316</v>
      </c>
      <c r="C203" t="str">
        <f t="shared" si="10"/>
        <v>03050</v>
      </c>
      <c r="D203" s="8">
        <v>0.23560000000000003</v>
      </c>
      <c r="E203" s="8">
        <v>0.23270000000000002</v>
      </c>
      <c r="F203" s="8">
        <v>0.22709999999999997</v>
      </c>
      <c r="G203" s="8">
        <v>0.24329999999999996</v>
      </c>
      <c r="H203" s="8">
        <v>0.24709999999999999</v>
      </c>
      <c r="I203" s="8">
        <v>0.15469999999999995</v>
      </c>
      <c r="J203" s="8">
        <v>0.11550000000000005</v>
      </c>
      <c r="K203" s="8"/>
    </row>
    <row r="204" spans="1:11" x14ac:dyDescent="0.3">
      <c r="A204" t="s">
        <v>151</v>
      </c>
      <c r="B204" t="s">
        <v>447</v>
      </c>
      <c r="C204" t="str">
        <f t="shared" si="10"/>
        <v>21301</v>
      </c>
      <c r="D204" s="8">
        <v>0.18859999999999999</v>
      </c>
      <c r="E204" s="8">
        <v>0.20509999999999995</v>
      </c>
      <c r="F204" s="8">
        <v>0.17900000000000005</v>
      </c>
      <c r="G204" s="8">
        <v>0.19110000000000005</v>
      </c>
      <c r="H204" s="8">
        <v>0.16190000000000004</v>
      </c>
      <c r="I204" s="8">
        <v>0.20099999999999996</v>
      </c>
      <c r="J204" s="8">
        <v>0.19889999999999997</v>
      </c>
      <c r="K204" s="8"/>
    </row>
    <row r="205" spans="1:11" x14ac:dyDescent="0.3">
      <c r="A205" t="s">
        <v>196</v>
      </c>
      <c r="B205" t="s">
        <v>492</v>
      </c>
      <c r="C205" t="str">
        <f t="shared" si="10"/>
        <v>27401</v>
      </c>
      <c r="D205" s="8">
        <v>0.2681</v>
      </c>
      <c r="E205" s="8">
        <v>0.27580000000000005</v>
      </c>
      <c r="F205" s="8">
        <v>0.27080000000000004</v>
      </c>
      <c r="G205" s="8">
        <v>0.25670000000000004</v>
      </c>
      <c r="H205" s="8">
        <v>0.25409999999999999</v>
      </c>
      <c r="I205" s="8">
        <v>0.24770000000000003</v>
      </c>
      <c r="J205" s="8">
        <v>0.25980000000000003</v>
      </c>
      <c r="K205" s="8"/>
    </row>
    <row r="206" spans="1:11" x14ac:dyDescent="0.3">
      <c r="A206" t="s">
        <v>1018</v>
      </c>
      <c r="B206" t="s">
        <v>1019</v>
      </c>
      <c r="C206" t="str">
        <f t="shared" ref="C206" si="11">A206</f>
        <v>04901</v>
      </c>
      <c r="D206" s="8"/>
      <c r="E206" s="8"/>
      <c r="F206" s="8"/>
      <c r="G206" s="8"/>
      <c r="H206" s="8"/>
      <c r="I206" s="8"/>
      <c r="J206" s="8">
        <v>0.22399999999999998</v>
      </c>
      <c r="K206" s="8"/>
    </row>
    <row r="207" spans="1:11" x14ac:dyDescent="0.3">
      <c r="A207" t="s">
        <v>167</v>
      </c>
      <c r="B207" t="s">
        <v>463</v>
      </c>
      <c r="C207" t="str">
        <f t="shared" si="10"/>
        <v>23402</v>
      </c>
      <c r="D207" s="8">
        <v>0.1946</v>
      </c>
      <c r="E207" s="8">
        <v>0.1694</v>
      </c>
      <c r="F207" s="8">
        <v>0.17730000000000001</v>
      </c>
      <c r="G207" s="8">
        <v>0.19340000000000002</v>
      </c>
      <c r="H207" s="8">
        <v>0.18740000000000001</v>
      </c>
      <c r="I207" s="8">
        <v>0.19610000000000005</v>
      </c>
      <c r="J207" s="8">
        <v>0.22340000000000004</v>
      </c>
      <c r="K207" s="8"/>
    </row>
    <row r="208" spans="1:11" x14ac:dyDescent="0.3">
      <c r="A208" t="s">
        <v>68</v>
      </c>
      <c r="B208" t="s">
        <v>364</v>
      </c>
      <c r="C208" t="str">
        <f t="shared" si="10"/>
        <v>12110</v>
      </c>
      <c r="D208" s="8">
        <v>0.11960000000000004</v>
      </c>
      <c r="E208" s="8">
        <v>0.24890000000000001</v>
      </c>
      <c r="F208" s="8">
        <v>0.2591</v>
      </c>
      <c r="G208" s="8">
        <v>0.2661</v>
      </c>
      <c r="H208" s="8">
        <v>0.26849999999999996</v>
      </c>
      <c r="I208" s="8">
        <v>0.26439999999999997</v>
      </c>
      <c r="J208" s="8">
        <v>0.28129999999999999</v>
      </c>
      <c r="K208" s="8"/>
    </row>
    <row r="209" spans="1:11" x14ac:dyDescent="0.3">
      <c r="A209" t="s">
        <v>31</v>
      </c>
      <c r="B209" t="s">
        <v>327</v>
      </c>
      <c r="C209" t="str">
        <f t="shared" si="10"/>
        <v>05121</v>
      </c>
      <c r="D209" s="8">
        <v>0.3236</v>
      </c>
      <c r="E209" s="8">
        <v>0.29710000000000003</v>
      </c>
      <c r="F209" s="8">
        <v>0.30530000000000002</v>
      </c>
      <c r="G209" s="8">
        <v>0.29210000000000003</v>
      </c>
      <c r="H209" s="8">
        <v>0.27900000000000003</v>
      </c>
      <c r="I209" s="8">
        <v>0.25609999999999999</v>
      </c>
      <c r="J209" s="8">
        <v>0.24470000000000003</v>
      </c>
      <c r="K209" s="8"/>
    </row>
    <row r="210" spans="1:11" x14ac:dyDescent="0.3">
      <c r="A210" t="s">
        <v>99</v>
      </c>
      <c r="B210" t="s">
        <v>395</v>
      </c>
      <c r="C210" t="str">
        <f t="shared" si="10"/>
        <v>16050</v>
      </c>
      <c r="D210" s="8">
        <v>0.29220000000000002</v>
      </c>
      <c r="E210" s="8">
        <v>0.26370000000000005</v>
      </c>
      <c r="F210" s="8">
        <v>0.23950000000000005</v>
      </c>
      <c r="G210" s="8">
        <v>0.23880000000000001</v>
      </c>
      <c r="H210" s="8">
        <v>0.21870000000000001</v>
      </c>
      <c r="I210" s="8">
        <v>0.18830000000000002</v>
      </c>
      <c r="J210" s="8">
        <v>0.18720000000000003</v>
      </c>
      <c r="K210" s="8"/>
    </row>
    <row r="211" spans="1:11" x14ac:dyDescent="0.3">
      <c r="A211" t="s">
        <v>271</v>
      </c>
      <c r="B211" t="s">
        <v>568</v>
      </c>
      <c r="C211" t="str">
        <f t="shared" si="10"/>
        <v>36402</v>
      </c>
      <c r="D211" s="8">
        <v>0.16920000000000002</v>
      </c>
      <c r="E211" s="8">
        <v>0.31999999999999995</v>
      </c>
      <c r="F211" s="8">
        <v>0.2762</v>
      </c>
      <c r="G211" s="8">
        <v>0.20589999999999997</v>
      </c>
      <c r="H211" s="8">
        <v>0.23499999999999999</v>
      </c>
      <c r="I211" s="8">
        <v>0.2581</v>
      </c>
      <c r="J211" s="8">
        <v>0.22330000000000005</v>
      </c>
      <c r="K211" s="8"/>
    </row>
    <row r="212" spans="1:11" x14ac:dyDescent="0.3">
      <c r="A212" t="s">
        <v>944</v>
      </c>
      <c r="B212" t="s">
        <v>945</v>
      </c>
      <c r="C212" t="str">
        <f t="shared" si="10"/>
        <v>32907</v>
      </c>
      <c r="D212" s="8"/>
      <c r="E212" s="8"/>
      <c r="F212" s="8">
        <v>0.11599999999999999</v>
      </c>
      <c r="G212" s="8">
        <v>0.12329999999999997</v>
      </c>
      <c r="H212" s="8">
        <v>0.124</v>
      </c>
      <c r="I212" s="8">
        <v>0.12870000000000004</v>
      </c>
      <c r="J212" s="8">
        <v>0.12490000000000001</v>
      </c>
      <c r="K212" s="8"/>
    </row>
    <row r="213" spans="1:11" x14ac:dyDescent="0.3">
      <c r="A213" t="s">
        <v>22</v>
      </c>
      <c r="B213" t="s">
        <v>319</v>
      </c>
      <c r="C213" t="str">
        <f t="shared" si="10"/>
        <v>03116</v>
      </c>
      <c r="D213" s="8">
        <v>0.32750000000000001</v>
      </c>
      <c r="E213" s="8">
        <v>0.3196</v>
      </c>
      <c r="F213" s="8">
        <v>0.32820000000000005</v>
      </c>
      <c r="G213" s="8">
        <v>0.32440000000000002</v>
      </c>
      <c r="H213" s="8">
        <v>0.33030000000000004</v>
      </c>
      <c r="I213" s="8">
        <v>0.30830000000000002</v>
      </c>
      <c r="J213" s="8">
        <v>0.29039999999999999</v>
      </c>
      <c r="K213" s="8"/>
    </row>
    <row r="214" spans="1:11" x14ac:dyDescent="0.3">
      <c r="A214" t="s">
        <v>283</v>
      </c>
      <c r="B214" t="s">
        <v>580</v>
      </c>
      <c r="C214" t="str">
        <f t="shared" si="10"/>
        <v>38267</v>
      </c>
      <c r="D214" s="8">
        <v>0.21309999999999996</v>
      </c>
      <c r="E214" s="8">
        <v>0.2349</v>
      </c>
      <c r="F214" s="8">
        <v>0.24519999999999997</v>
      </c>
      <c r="G214" s="8">
        <v>0.22570000000000001</v>
      </c>
      <c r="H214" s="8">
        <v>0.2137</v>
      </c>
      <c r="I214" s="8">
        <v>0.23609999999999998</v>
      </c>
      <c r="J214" s="8">
        <v>0.21609999999999996</v>
      </c>
      <c r="K214" s="8"/>
    </row>
    <row r="215" spans="1:11" x14ac:dyDescent="0.3">
      <c r="A215" t="s">
        <v>1020</v>
      </c>
      <c r="B215" t="s">
        <v>1021</v>
      </c>
      <c r="C215" t="str">
        <f t="shared" ref="C215" si="12">A215</f>
        <v>38901</v>
      </c>
      <c r="D215" s="8"/>
      <c r="E215" s="8"/>
      <c r="F215" s="8"/>
      <c r="G215" s="8"/>
      <c r="H215" s="8"/>
      <c r="I215" s="8"/>
      <c r="J215" s="8">
        <v>0.21609999999999996</v>
      </c>
      <c r="K215" s="8"/>
    </row>
    <row r="216" spans="1:11" x14ac:dyDescent="0.3">
      <c r="A216" t="s">
        <v>188</v>
      </c>
      <c r="B216" t="s">
        <v>484</v>
      </c>
      <c r="C216" t="str">
        <f t="shared" si="10"/>
        <v>27003</v>
      </c>
      <c r="D216" s="8">
        <v>0.32330000000000003</v>
      </c>
      <c r="E216" s="8">
        <v>0.30630000000000002</v>
      </c>
      <c r="F216" s="8">
        <v>0.31369999999999998</v>
      </c>
      <c r="G216" s="8">
        <v>0.31689999999999996</v>
      </c>
      <c r="H216" s="8">
        <v>0.31979999999999997</v>
      </c>
      <c r="I216" s="8">
        <v>0.33169999999999999</v>
      </c>
      <c r="J216" s="8">
        <v>0.32240000000000002</v>
      </c>
      <c r="K216" s="8"/>
    </row>
    <row r="217" spans="1:11" x14ac:dyDescent="0.3">
      <c r="A217" t="s">
        <v>95</v>
      </c>
      <c r="B217" t="s">
        <v>391</v>
      </c>
      <c r="C217" t="str">
        <f t="shared" si="10"/>
        <v>16020</v>
      </c>
      <c r="D217" s="8">
        <v>0.31289999999999996</v>
      </c>
      <c r="E217" s="8">
        <v>8.7099999999999955E-2</v>
      </c>
      <c r="F217" s="8">
        <v>8.6200000000000054E-2</v>
      </c>
      <c r="G217" s="8">
        <v>7.999999999999996E-2</v>
      </c>
      <c r="H217" s="8">
        <v>7.999999999999996E-2</v>
      </c>
      <c r="I217" s="8">
        <v>0.13</v>
      </c>
      <c r="J217" s="8">
        <v>8.9999999999999969E-2</v>
      </c>
      <c r="K217" s="8"/>
    </row>
    <row r="218" spans="1:11" x14ac:dyDescent="0.3">
      <c r="A218" t="s">
        <v>97</v>
      </c>
      <c r="B218" t="s">
        <v>393</v>
      </c>
      <c r="C218" t="str">
        <f t="shared" si="10"/>
        <v>16048</v>
      </c>
      <c r="D218" s="8">
        <v>0.11860000000000004</v>
      </c>
      <c r="E218" s="8">
        <v>0.14139999999999997</v>
      </c>
      <c r="F218" s="8">
        <v>0.14900000000000002</v>
      </c>
      <c r="G218" s="8">
        <v>0.11809999999999998</v>
      </c>
      <c r="H218" s="8">
        <v>0.11919999999999997</v>
      </c>
      <c r="I218" s="8">
        <v>0.15090000000000003</v>
      </c>
      <c r="J218" s="8">
        <v>0.15869999999999995</v>
      </c>
      <c r="K218" s="8"/>
    </row>
    <row r="219" spans="1:11" x14ac:dyDescent="0.3">
      <c r="A219" t="s">
        <v>874</v>
      </c>
      <c r="B219" t="s">
        <v>875</v>
      </c>
      <c r="C219" t="str">
        <f t="shared" si="10"/>
        <v>05903</v>
      </c>
      <c r="D219" s="8"/>
      <c r="E219" s="8"/>
      <c r="F219" s="8">
        <v>0.1</v>
      </c>
      <c r="G219" s="8">
        <v>0.10709999999999997</v>
      </c>
      <c r="H219" s="8">
        <v>0.10929999999999995</v>
      </c>
      <c r="I219" s="8">
        <v>0.14119999999999999</v>
      </c>
      <c r="J219" s="8">
        <v>0</v>
      </c>
      <c r="K219" s="8"/>
    </row>
    <row r="220" spans="1:11" x14ac:dyDescent="0.3">
      <c r="A220" t="s">
        <v>35</v>
      </c>
      <c r="B220" t="s">
        <v>331</v>
      </c>
      <c r="C220" t="str">
        <f t="shared" si="10"/>
        <v>05402</v>
      </c>
      <c r="D220" s="8">
        <v>0.18930000000000002</v>
      </c>
      <c r="E220" s="8">
        <v>0.16979999999999995</v>
      </c>
      <c r="F220" s="8">
        <v>0.18469999999999998</v>
      </c>
      <c r="G220" s="8">
        <v>0.17030000000000001</v>
      </c>
      <c r="H220" s="8">
        <v>0.20399999999999996</v>
      </c>
      <c r="I220" s="8">
        <v>0.19169999999999998</v>
      </c>
      <c r="J220" s="8">
        <v>0.16600000000000004</v>
      </c>
      <c r="K220" s="8"/>
    </row>
    <row r="221" spans="1:11" x14ac:dyDescent="0.3">
      <c r="A221" t="s">
        <v>70</v>
      </c>
      <c r="B221" t="s">
        <v>366</v>
      </c>
      <c r="C221" t="str">
        <f t="shared" si="10"/>
        <v>13144</v>
      </c>
      <c r="D221" s="8">
        <v>0.27159999999999995</v>
      </c>
      <c r="E221" s="8">
        <v>0.27510000000000001</v>
      </c>
      <c r="F221" s="8">
        <v>0.27739999999999998</v>
      </c>
      <c r="G221" s="8">
        <v>0.28620000000000001</v>
      </c>
      <c r="H221" s="8">
        <v>0.25529999999999997</v>
      </c>
      <c r="I221" s="8">
        <v>0.24029999999999996</v>
      </c>
      <c r="J221" s="8">
        <v>0.22160000000000002</v>
      </c>
      <c r="K221" s="8"/>
    </row>
    <row r="222" spans="1:11" x14ac:dyDescent="0.3">
      <c r="A222" t="s">
        <v>935</v>
      </c>
      <c r="B222" t="s">
        <v>936</v>
      </c>
      <c r="C222" t="str">
        <f t="shared" si="10"/>
        <v>17908</v>
      </c>
      <c r="D222" s="8"/>
      <c r="E222" s="8"/>
      <c r="F222" s="8">
        <v>9.5999999999999974E-2</v>
      </c>
      <c r="G222" s="8">
        <v>0.10919999999999996</v>
      </c>
      <c r="H222" s="8">
        <v>0.10740000000000005</v>
      </c>
      <c r="I222" s="8">
        <v>0.10370000000000001</v>
      </c>
      <c r="J222" s="8">
        <v>0.10860000000000003</v>
      </c>
      <c r="K222" s="8"/>
    </row>
    <row r="223" spans="1:11" x14ac:dyDescent="0.3">
      <c r="A223" t="s">
        <v>260</v>
      </c>
      <c r="B223" t="s">
        <v>557</v>
      </c>
      <c r="C223" t="str">
        <f t="shared" si="10"/>
        <v>34307</v>
      </c>
      <c r="D223" s="8">
        <v>0.18279999999999996</v>
      </c>
      <c r="E223" s="8">
        <v>0.19310000000000005</v>
      </c>
      <c r="F223" s="8">
        <v>0.23870000000000002</v>
      </c>
      <c r="G223" s="8">
        <v>0.21209999999999996</v>
      </c>
      <c r="H223" s="8">
        <v>0.22570000000000001</v>
      </c>
      <c r="I223" s="8">
        <v>0.23839999999999995</v>
      </c>
      <c r="J223" s="8">
        <v>0.24180000000000001</v>
      </c>
      <c r="K223" s="8"/>
    </row>
    <row r="224" spans="1:11" x14ac:dyDescent="0.3">
      <c r="A224" t="s">
        <v>937</v>
      </c>
      <c r="B224" t="s">
        <v>1022</v>
      </c>
      <c r="C224" t="str">
        <f>A224</f>
        <v>17910</v>
      </c>
      <c r="D224" s="8"/>
      <c r="E224" s="8"/>
      <c r="F224" s="8">
        <v>0.26549999999999996</v>
      </c>
      <c r="G224" s="8">
        <v>0.29120000000000001</v>
      </c>
      <c r="H224" s="8">
        <v>0.26539999999999997</v>
      </c>
      <c r="I224" s="8">
        <v>0.23070000000000002</v>
      </c>
      <c r="J224" s="8">
        <v>0.21479999999999999</v>
      </c>
      <c r="K224" s="8"/>
    </row>
    <row r="225" spans="1:11" x14ac:dyDescent="0.3">
      <c r="A225" t="s">
        <v>179</v>
      </c>
      <c r="B225" t="s">
        <v>475</v>
      </c>
      <c r="C225" t="str">
        <f t="shared" si="10"/>
        <v>25116</v>
      </c>
      <c r="D225" s="8">
        <v>0.20589999999999997</v>
      </c>
      <c r="E225" s="8">
        <v>0.22840000000000005</v>
      </c>
      <c r="F225" s="8">
        <v>0.29259999999999997</v>
      </c>
      <c r="G225" s="8">
        <v>0.24690000000000001</v>
      </c>
      <c r="H225" s="8">
        <v>0.25119999999999998</v>
      </c>
      <c r="I225" s="8">
        <v>0.24229999999999996</v>
      </c>
      <c r="J225" s="8">
        <v>0.22499999999999998</v>
      </c>
      <c r="K225" s="8"/>
    </row>
    <row r="226" spans="1:11" x14ac:dyDescent="0.3">
      <c r="A226" t="s">
        <v>156</v>
      </c>
      <c r="B226" t="s">
        <v>452</v>
      </c>
      <c r="C226" t="str">
        <f t="shared" si="10"/>
        <v>22009</v>
      </c>
      <c r="D226" s="8">
        <v>0.25</v>
      </c>
      <c r="E226" s="8">
        <v>0.23260000000000003</v>
      </c>
      <c r="F226" s="8">
        <v>0.29110000000000003</v>
      </c>
      <c r="G226" s="8">
        <v>0.30630000000000002</v>
      </c>
      <c r="H226" s="8">
        <v>0.26910000000000001</v>
      </c>
      <c r="I226" s="8">
        <v>0.29559999999999997</v>
      </c>
      <c r="J226" s="8">
        <v>0.25800000000000001</v>
      </c>
      <c r="K226" s="8"/>
    </row>
    <row r="227" spans="1:11" x14ac:dyDescent="0.3">
      <c r="A227" t="s">
        <v>106</v>
      </c>
      <c r="B227" t="s">
        <v>402</v>
      </c>
      <c r="C227" t="str">
        <f t="shared" si="10"/>
        <v>17403</v>
      </c>
      <c r="D227" s="8">
        <v>0.39100000000000001</v>
      </c>
      <c r="E227" s="8">
        <v>0.39219999999999999</v>
      </c>
      <c r="F227" s="8">
        <v>0.38800000000000001</v>
      </c>
      <c r="G227" s="8">
        <v>0.38490000000000002</v>
      </c>
      <c r="H227" s="8">
        <v>0.36750000000000005</v>
      </c>
      <c r="I227" s="8">
        <v>0.35970000000000002</v>
      </c>
      <c r="J227" s="8">
        <v>0.33450000000000002</v>
      </c>
      <c r="K227" s="8"/>
    </row>
    <row r="228" spans="1:11" x14ac:dyDescent="0.3">
      <c r="A228" t="s">
        <v>63</v>
      </c>
      <c r="B228" t="s">
        <v>359</v>
      </c>
      <c r="C228" t="str">
        <f t="shared" si="10"/>
        <v>10309</v>
      </c>
      <c r="D228" s="8">
        <v>0.19869999999999999</v>
      </c>
      <c r="E228" s="8">
        <v>0.23399999999999999</v>
      </c>
      <c r="F228" s="8">
        <v>0.29159999999999997</v>
      </c>
      <c r="G228" s="8">
        <v>0.30149999999999999</v>
      </c>
      <c r="H228" s="8">
        <v>0.27149999999999996</v>
      </c>
      <c r="I228" s="8">
        <v>0.22670000000000001</v>
      </c>
      <c r="J228" s="8">
        <v>0.20879999999999999</v>
      </c>
      <c r="K228" s="8"/>
    </row>
    <row r="229" spans="1:11" x14ac:dyDescent="0.3">
      <c r="A229" t="s">
        <v>23</v>
      </c>
      <c r="B229" t="s">
        <v>320</v>
      </c>
      <c r="C229" t="str">
        <f t="shared" si="10"/>
        <v>03400</v>
      </c>
      <c r="D229" s="8">
        <v>0.30740000000000001</v>
      </c>
      <c r="E229" s="8">
        <v>0.29779999999999995</v>
      </c>
      <c r="F229" s="8">
        <v>0.29469999999999996</v>
      </c>
      <c r="G229" s="8">
        <v>0.3165</v>
      </c>
      <c r="H229" s="8">
        <v>0.31499999999999995</v>
      </c>
      <c r="I229" s="8">
        <v>0.30769999999999997</v>
      </c>
      <c r="J229" s="8">
        <v>0.29810000000000003</v>
      </c>
      <c r="K229" s="8"/>
    </row>
    <row r="230" spans="1:11" x14ac:dyDescent="0.3">
      <c r="A230" t="s">
        <v>44</v>
      </c>
      <c r="B230" t="s">
        <v>340</v>
      </c>
      <c r="C230" t="str">
        <f t="shared" si="10"/>
        <v>06122</v>
      </c>
      <c r="D230" s="8">
        <v>0.24990000000000001</v>
      </c>
      <c r="E230" s="8">
        <v>0.26980000000000004</v>
      </c>
      <c r="F230" s="8">
        <v>0.28320000000000001</v>
      </c>
      <c r="G230" s="8">
        <v>0.23099999999999998</v>
      </c>
      <c r="H230" s="8">
        <v>0.22619999999999996</v>
      </c>
      <c r="I230" s="8">
        <v>0.20179999999999998</v>
      </c>
      <c r="J230" s="8">
        <v>0.19810000000000005</v>
      </c>
      <c r="K230" s="8"/>
    </row>
    <row r="231" spans="1:11" x14ac:dyDescent="0.3">
      <c r="A231" t="s">
        <v>15</v>
      </c>
      <c r="B231" t="s">
        <v>312</v>
      </c>
      <c r="C231" t="str">
        <f t="shared" si="10"/>
        <v>01160</v>
      </c>
      <c r="D231" s="8">
        <v>0.20440000000000003</v>
      </c>
      <c r="E231" s="8">
        <v>0.23609999999999998</v>
      </c>
      <c r="F231" s="8">
        <v>0.16539999999999999</v>
      </c>
      <c r="G231" s="8">
        <v>0.16579999999999995</v>
      </c>
      <c r="H231" s="8">
        <v>0.17669999999999997</v>
      </c>
      <c r="I231" s="8">
        <v>0.18369999999999997</v>
      </c>
      <c r="J231" s="8">
        <v>0.18879999999999997</v>
      </c>
      <c r="K231" s="8"/>
    </row>
    <row r="232" spans="1:11" x14ac:dyDescent="0.3">
      <c r="A232" t="s">
        <v>243</v>
      </c>
      <c r="B232" t="s">
        <v>540</v>
      </c>
      <c r="C232" t="str">
        <f t="shared" si="10"/>
        <v>32416</v>
      </c>
      <c r="D232" s="8">
        <v>0.33140000000000003</v>
      </c>
      <c r="E232" s="8">
        <v>0.3075</v>
      </c>
      <c r="F232" s="8">
        <v>0.30269999999999997</v>
      </c>
      <c r="G232" s="8">
        <v>0.26390000000000002</v>
      </c>
      <c r="H232" s="8">
        <v>0.25239999999999996</v>
      </c>
      <c r="I232" s="8">
        <v>0.23680000000000001</v>
      </c>
      <c r="J232" s="8">
        <v>0.24050000000000005</v>
      </c>
      <c r="K232" s="8"/>
    </row>
    <row r="233" spans="1:11" x14ac:dyDescent="0.3">
      <c r="A233" t="s">
        <v>110</v>
      </c>
      <c r="B233" t="s">
        <v>406</v>
      </c>
      <c r="C233" t="str">
        <f t="shared" si="10"/>
        <v>17407</v>
      </c>
      <c r="D233" s="8">
        <v>0.24329999999999996</v>
      </c>
      <c r="E233" s="8">
        <v>0.27429999999999999</v>
      </c>
      <c r="F233" s="8">
        <v>0.246</v>
      </c>
      <c r="G233" s="8">
        <v>0.22889999999999999</v>
      </c>
      <c r="H233" s="8">
        <v>0.24360000000000004</v>
      </c>
      <c r="I233" s="8">
        <v>0.22489999999999999</v>
      </c>
      <c r="J233" s="8">
        <v>0.2056</v>
      </c>
      <c r="K233" s="8"/>
    </row>
    <row r="234" spans="1:11" x14ac:dyDescent="0.3">
      <c r="A234" t="s">
        <v>262</v>
      </c>
      <c r="B234" t="s">
        <v>559</v>
      </c>
      <c r="C234" t="str">
        <f t="shared" si="10"/>
        <v>34401</v>
      </c>
      <c r="D234" s="8">
        <v>0.32930000000000004</v>
      </c>
      <c r="E234" s="8">
        <v>0.34919999999999995</v>
      </c>
      <c r="F234" s="8">
        <v>0.34550000000000003</v>
      </c>
      <c r="G234" s="8">
        <v>0.3155</v>
      </c>
      <c r="H234" s="8">
        <v>0.28700000000000003</v>
      </c>
      <c r="I234" s="8">
        <v>0.27869999999999995</v>
      </c>
      <c r="J234" s="8">
        <v>0.21389999999999998</v>
      </c>
      <c r="K234" s="8"/>
    </row>
    <row r="235" spans="1:11" x14ac:dyDescent="0.3">
      <c r="A235" t="s">
        <v>138</v>
      </c>
      <c r="B235" t="s">
        <v>434</v>
      </c>
      <c r="C235" t="str">
        <f t="shared" si="10"/>
        <v>20403</v>
      </c>
      <c r="D235" s="8">
        <v>0.24990000000000001</v>
      </c>
      <c r="E235" s="8">
        <v>0</v>
      </c>
      <c r="F235" s="8">
        <v>0.2339</v>
      </c>
      <c r="G235" s="8">
        <v>0.22909999999999997</v>
      </c>
      <c r="H235" s="8">
        <v>0.22670000000000001</v>
      </c>
      <c r="I235" s="8">
        <v>0.23099999999999998</v>
      </c>
      <c r="J235" s="8">
        <v>0.22499999999999998</v>
      </c>
      <c r="K235" s="8"/>
    </row>
    <row r="236" spans="1:11" x14ac:dyDescent="0.3">
      <c r="A236" t="s">
        <v>290</v>
      </c>
      <c r="B236" t="s">
        <v>587</v>
      </c>
      <c r="C236" t="str">
        <f t="shared" si="10"/>
        <v>38320</v>
      </c>
      <c r="D236" s="8">
        <v>0.22319999999999995</v>
      </c>
      <c r="E236" s="8">
        <v>0.18679999999999997</v>
      </c>
      <c r="F236" s="8">
        <v>0.18999999999999995</v>
      </c>
      <c r="G236" s="8">
        <v>0.1704</v>
      </c>
      <c r="H236" s="8">
        <v>0.12029999999999996</v>
      </c>
      <c r="I236" s="8">
        <v>0.12429999999999997</v>
      </c>
      <c r="J236" s="8">
        <v>0.13360000000000005</v>
      </c>
      <c r="K236" s="8"/>
    </row>
    <row r="237" spans="1:11" x14ac:dyDescent="0.3">
      <c r="A237" t="s">
        <v>74</v>
      </c>
      <c r="B237" t="s">
        <v>370</v>
      </c>
      <c r="C237" t="str">
        <f t="shared" si="10"/>
        <v>13160</v>
      </c>
      <c r="D237" s="8">
        <v>0.27</v>
      </c>
      <c r="E237" s="8">
        <v>0.3155</v>
      </c>
      <c r="F237" s="8">
        <v>0.31589999999999996</v>
      </c>
      <c r="G237" s="8">
        <v>0.32330000000000003</v>
      </c>
      <c r="H237" s="8">
        <v>0.33620000000000005</v>
      </c>
      <c r="I237" s="8">
        <v>0.29110000000000003</v>
      </c>
      <c r="J237" s="8">
        <v>0.24709999999999999</v>
      </c>
      <c r="K237" s="8"/>
    </row>
    <row r="238" spans="1:11" x14ac:dyDescent="0.3">
      <c r="A238" t="s">
        <v>205</v>
      </c>
      <c r="B238" t="s">
        <v>501</v>
      </c>
      <c r="C238" t="str">
        <f t="shared" si="10"/>
        <v>28149</v>
      </c>
      <c r="D238" s="8">
        <v>0.23850000000000005</v>
      </c>
      <c r="E238" s="8">
        <v>0.20109999999999995</v>
      </c>
      <c r="F238" s="8">
        <v>0.21020000000000005</v>
      </c>
      <c r="G238" s="8">
        <v>0.18899999999999995</v>
      </c>
      <c r="H238" s="8">
        <v>0.18689999999999996</v>
      </c>
      <c r="I238" s="8">
        <v>0.17400000000000004</v>
      </c>
      <c r="J238" s="8">
        <v>0.15990000000000004</v>
      </c>
      <c r="K238" s="8"/>
    </row>
    <row r="239" spans="1:11" x14ac:dyDescent="0.3">
      <c r="A239" t="s">
        <v>88</v>
      </c>
      <c r="B239" t="s">
        <v>384</v>
      </c>
      <c r="C239" t="str">
        <f t="shared" si="10"/>
        <v>14104</v>
      </c>
      <c r="D239" s="8">
        <v>7.999999999999996E-2</v>
      </c>
      <c r="E239" s="8">
        <v>8.9999999999999969E-2</v>
      </c>
      <c r="F239" s="8">
        <v>0.10999999999999999</v>
      </c>
      <c r="G239" s="8">
        <v>7.999999999999996E-2</v>
      </c>
      <c r="H239" s="8">
        <v>7.999999999999996E-2</v>
      </c>
      <c r="I239" s="8">
        <v>7.999999999999996E-2</v>
      </c>
      <c r="J239" s="8">
        <v>7.999999999999996E-2</v>
      </c>
      <c r="K239" s="8"/>
    </row>
    <row r="240" spans="1:11" x14ac:dyDescent="0.3">
      <c r="A240" t="s">
        <v>100</v>
      </c>
      <c r="B240" t="s">
        <v>396</v>
      </c>
      <c r="C240" t="str">
        <f t="shared" si="10"/>
        <v>17001</v>
      </c>
      <c r="D240" s="8">
        <v>0.27090000000000003</v>
      </c>
      <c r="E240" s="8">
        <v>0.27149999999999996</v>
      </c>
      <c r="F240" s="8">
        <v>0.26549999999999996</v>
      </c>
      <c r="G240" s="8">
        <v>0.26549999999999996</v>
      </c>
      <c r="H240" s="8">
        <v>0.26090000000000002</v>
      </c>
      <c r="I240" s="8">
        <v>0.25090000000000001</v>
      </c>
      <c r="J240" s="8">
        <v>0.24950000000000006</v>
      </c>
      <c r="K240" s="8"/>
    </row>
    <row r="241" spans="1:11" x14ac:dyDescent="0.3">
      <c r="A241" t="s">
        <v>208</v>
      </c>
      <c r="B241" t="s">
        <v>504</v>
      </c>
      <c r="C241" t="str">
        <f t="shared" si="10"/>
        <v>29101</v>
      </c>
      <c r="D241" s="8">
        <v>0.27310000000000001</v>
      </c>
      <c r="E241" s="8">
        <v>0.26459999999999995</v>
      </c>
      <c r="F241" s="8">
        <v>0.26880000000000004</v>
      </c>
      <c r="G241" s="8">
        <v>0.27900000000000003</v>
      </c>
      <c r="H241" s="8">
        <v>0.29400000000000004</v>
      </c>
      <c r="I241" s="8">
        <v>0.27869999999999995</v>
      </c>
      <c r="J241" s="8">
        <v>0.25519999999999998</v>
      </c>
      <c r="K241" s="8"/>
    </row>
    <row r="242" spans="1:11" x14ac:dyDescent="0.3">
      <c r="A242" t="s">
        <v>297</v>
      </c>
      <c r="B242" t="s">
        <v>594</v>
      </c>
      <c r="C242" t="str">
        <f t="shared" si="10"/>
        <v>39119</v>
      </c>
      <c r="D242" s="8">
        <v>0.33819999999999995</v>
      </c>
      <c r="E242" s="8">
        <v>0.30469999999999997</v>
      </c>
      <c r="F242" s="8">
        <v>0.33589999999999998</v>
      </c>
      <c r="G242" s="8">
        <v>0.30059999999999998</v>
      </c>
      <c r="H242" s="8">
        <v>0.27729999999999999</v>
      </c>
      <c r="I242" s="8">
        <v>0.25260000000000005</v>
      </c>
      <c r="J242" s="8">
        <v>0.20860000000000001</v>
      </c>
      <c r="K242" s="8"/>
    </row>
    <row r="243" spans="1:11" x14ac:dyDescent="0.3">
      <c r="A243" t="s">
        <v>186</v>
      </c>
      <c r="B243" t="s">
        <v>482</v>
      </c>
      <c r="C243" t="str">
        <f t="shared" si="10"/>
        <v>26070</v>
      </c>
      <c r="D243" s="8">
        <v>0.26229999999999998</v>
      </c>
      <c r="E243" s="8">
        <v>0.26570000000000005</v>
      </c>
      <c r="F243" s="8">
        <v>0.30210000000000004</v>
      </c>
      <c r="G243" s="8">
        <v>0.26400000000000001</v>
      </c>
      <c r="H243" s="8">
        <v>0.25129999999999997</v>
      </c>
      <c r="I243" s="8">
        <v>0.2409</v>
      </c>
      <c r="J243" s="8">
        <v>0.23409999999999997</v>
      </c>
      <c r="K243" s="8"/>
    </row>
    <row r="244" spans="1:11" x14ac:dyDescent="0.3">
      <c r="A244" t="s">
        <v>33</v>
      </c>
      <c r="B244" t="s">
        <v>329</v>
      </c>
      <c r="C244" t="str">
        <f t="shared" si="10"/>
        <v>05323</v>
      </c>
      <c r="D244" s="8">
        <v>0.24590000000000001</v>
      </c>
      <c r="E244" s="8">
        <v>0.24639999999999995</v>
      </c>
      <c r="F244" s="8">
        <v>0.25519999999999998</v>
      </c>
      <c r="G244" s="8">
        <v>0.24719999999999998</v>
      </c>
      <c r="H244" s="8">
        <v>0.23229999999999995</v>
      </c>
      <c r="I244" s="8">
        <v>0.24060000000000004</v>
      </c>
      <c r="J244" s="8">
        <v>0.1986</v>
      </c>
      <c r="K244" s="8"/>
    </row>
    <row r="245" spans="1:11" x14ac:dyDescent="0.3">
      <c r="A245" t="s">
        <v>202</v>
      </c>
      <c r="B245" t="s">
        <v>498</v>
      </c>
      <c r="C245" t="str">
        <f t="shared" si="10"/>
        <v>28010</v>
      </c>
      <c r="D245" s="8">
        <v>0</v>
      </c>
      <c r="E245" s="8">
        <v>7.999999999999996E-2</v>
      </c>
      <c r="F245" s="8">
        <v>0.13</v>
      </c>
      <c r="G245" s="8">
        <v>0.13</v>
      </c>
      <c r="H245" s="8">
        <v>0</v>
      </c>
      <c r="I245" s="8">
        <v>0</v>
      </c>
      <c r="J245" s="8">
        <v>0</v>
      </c>
      <c r="K245" s="8"/>
    </row>
    <row r="246" spans="1:11" x14ac:dyDescent="0.3">
      <c r="A246" t="s">
        <v>165</v>
      </c>
      <c r="B246" t="s">
        <v>461</v>
      </c>
      <c r="C246" t="str">
        <f t="shared" si="10"/>
        <v>23309</v>
      </c>
      <c r="D246" s="8">
        <v>0.25109999999999999</v>
      </c>
      <c r="E246" s="8">
        <v>0.24770000000000003</v>
      </c>
      <c r="F246" s="8">
        <v>0.23670000000000002</v>
      </c>
      <c r="G246" s="8">
        <v>0.23280000000000001</v>
      </c>
      <c r="H246" s="8">
        <v>0.23270000000000002</v>
      </c>
      <c r="I246" s="8">
        <v>0.25029999999999997</v>
      </c>
      <c r="J246" s="8">
        <v>0.22019999999999995</v>
      </c>
      <c r="K246" s="8"/>
    </row>
    <row r="247" spans="1:11" x14ac:dyDescent="0.3">
      <c r="A247" t="s">
        <v>115</v>
      </c>
      <c r="B247" t="s">
        <v>411</v>
      </c>
      <c r="C247" t="str">
        <f t="shared" si="10"/>
        <v>17412</v>
      </c>
      <c r="D247" s="8">
        <v>0.32150000000000001</v>
      </c>
      <c r="E247" s="8">
        <v>0.31669999999999998</v>
      </c>
      <c r="F247" s="8">
        <v>0.30649999999999999</v>
      </c>
      <c r="G247" s="8">
        <v>0.30249999999999999</v>
      </c>
      <c r="H247" s="8">
        <v>0.28869999999999996</v>
      </c>
      <c r="I247" s="8">
        <v>0.28220000000000001</v>
      </c>
      <c r="J247" s="8">
        <v>0.24809999999999999</v>
      </c>
      <c r="K247" s="8"/>
    </row>
    <row r="248" spans="1:11" x14ac:dyDescent="0.3">
      <c r="A248" t="s">
        <v>213</v>
      </c>
      <c r="B248" t="s">
        <v>509</v>
      </c>
      <c r="C248" t="str">
        <f t="shared" si="10"/>
        <v>30002</v>
      </c>
      <c r="D248" s="8">
        <v>0.24990000000000001</v>
      </c>
      <c r="E248" s="8">
        <v>0.17430000000000001</v>
      </c>
      <c r="F248" s="8">
        <v>0.2339</v>
      </c>
      <c r="G248" s="8">
        <v>0.22909999999999997</v>
      </c>
      <c r="H248" s="8">
        <v>0.22670000000000001</v>
      </c>
      <c r="I248" s="8">
        <v>0.23099999999999998</v>
      </c>
      <c r="J248" s="8">
        <v>0.22499999999999998</v>
      </c>
      <c r="K248" s="8"/>
    </row>
    <row r="249" spans="1:11" x14ac:dyDescent="0.3">
      <c r="A249" t="s">
        <v>107</v>
      </c>
      <c r="B249" t="s">
        <v>403</v>
      </c>
      <c r="C249" t="str">
        <f t="shared" si="10"/>
        <v>17404</v>
      </c>
      <c r="D249" s="8">
        <v>0.33120000000000005</v>
      </c>
      <c r="E249" s="8">
        <v>0.20699999999999996</v>
      </c>
      <c r="F249" s="8">
        <v>0.19920000000000004</v>
      </c>
      <c r="G249" s="8">
        <v>0.1593</v>
      </c>
      <c r="H249" s="8">
        <v>0.10499999999999998</v>
      </c>
      <c r="I249" s="8">
        <v>0.12060000000000004</v>
      </c>
      <c r="J249" s="8">
        <v>0.10670000000000002</v>
      </c>
      <c r="K249" s="8"/>
    </row>
    <row r="250" spans="1:11" x14ac:dyDescent="0.3">
      <c r="A250" t="s">
        <v>225</v>
      </c>
      <c r="B250" t="s">
        <v>521</v>
      </c>
      <c r="C250" t="str">
        <f t="shared" si="10"/>
        <v>31201</v>
      </c>
      <c r="D250" s="8">
        <v>0.27259999999999995</v>
      </c>
      <c r="E250" s="8">
        <v>0.27549999999999997</v>
      </c>
      <c r="F250" s="8">
        <v>0.26229999999999998</v>
      </c>
      <c r="G250" s="8">
        <v>0.24850000000000005</v>
      </c>
      <c r="H250" s="8">
        <v>0.24539999999999995</v>
      </c>
      <c r="I250" s="8">
        <v>0.24450000000000005</v>
      </c>
      <c r="J250" s="8">
        <v>0.24650000000000005</v>
      </c>
      <c r="K250" s="8"/>
    </row>
    <row r="251" spans="1:11" x14ac:dyDescent="0.3">
      <c r="A251" t="s">
        <v>113</v>
      </c>
      <c r="B251" t="s">
        <v>409</v>
      </c>
      <c r="C251" t="str">
        <f t="shared" si="10"/>
        <v>17410</v>
      </c>
      <c r="D251" s="8">
        <v>0.30669999999999997</v>
      </c>
      <c r="E251" s="8">
        <v>0.28859999999999997</v>
      </c>
      <c r="F251" s="8">
        <v>0.30120000000000002</v>
      </c>
      <c r="G251" s="8">
        <v>0.2923</v>
      </c>
      <c r="H251" s="8">
        <v>0.28639999999999999</v>
      </c>
      <c r="I251" s="8">
        <v>0.26839999999999997</v>
      </c>
      <c r="J251" s="8">
        <v>0.25429999999999997</v>
      </c>
      <c r="K251" s="8"/>
    </row>
    <row r="252" spans="1:11" x14ac:dyDescent="0.3">
      <c r="A252" t="s">
        <v>73</v>
      </c>
      <c r="B252" t="s">
        <v>369</v>
      </c>
      <c r="C252" t="str">
        <f t="shared" si="10"/>
        <v>13156</v>
      </c>
      <c r="D252" s="8">
        <v>0.24039999999999995</v>
      </c>
      <c r="E252" s="8">
        <v>0.1784</v>
      </c>
      <c r="F252" s="8">
        <v>0.19669999999999999</v>
      </c>
      <c r="G252" s="8">
        <v>0.21619999999999995</v>
      </c>
      <c r="H252" s="8">
        <v>0.21150000000000002</v>
      </c>
      <c r="I252" s="8">
        <v>0.19740000000000002</v>
      </c>
      <c r="J252" s="8">
        <v>0.12849999999999995</v>
      </c>
      <c r="K252" s="8"/>
    </row>
    <row r="253" spans="1:11" x14ac:dyDescent="0.3">
      <c r="A253" t="s">
        <v>763</v>
      </c>
      <c r="B253" t="s">
        <v>764</v>
      </c>
      <c r="C253" t="str">
        <f t="shared" si="10"/>
        <v>27909</v>
      </c>
      <c r="D253" s="8"/>
      <c r="E253" s="8"/>
      <c r="F253" s="8">
        <v>0.20540000000000003</v>
      </c>
      <c r="G253" s="8">
        <v>0.18999999999999995</v>
      </c>
      <c r="H253" s="8">
        <v>0.15839999999999999</v>
      </c>
      <c r="I253" s="8"/>
      <c r="J253" s="8"/>
      <c r="K253" s="8"/>
    </row>
    <row r="254" spans="1:11" x14ac:dyDescent="0.3">
      <c r="A254" t="s">
        <v>180</v>
      </c>
      <c r="B254" t="s">
        <v>476</v>
      </c>
      <c r="C254" t="str">
        <f t="shared" si="10"/>
        <v>25118</v>
      </c>
      <c r="D254" s="8">
        <v>0.30200000000000005</v>
      </c>
      <c r="E254" s="8">
        <v>0.30900000000000005</v>
      </c>
      <c r="F254" s="8">
        <v>0.29320000000000002</v>
      </c>
      <c r="G254" s="8">
        <v>0.27559999999999996</v>
      </c>
      <c r="H254" s="8">
        <v>0.29239999999999999</v>
      </c>
      <c r="I254" s="8">
        <v>0.27170000000000005</v>
      </c>
      <c r="J254" s="8">
        <v>0.27869999999999995</v>
      </c>
      <c r="K254" s="8"/>
    </row>
    <row r="255" spans="1:11" x14ac:dyDescent="0.3">
      <c r="A255" t="s">
        <v>124</v>
      </c>
      <c r="B255" t="s">
        <v>420</v>
      </c>
      <c r="C255" t="str">
        <f t="shared" si="10"/>
        <v>18402</v>
      </c>
      <c r="D255" s="8">
        <v>0.27780000000000005</v>
      </c>
      <c r="E255" s="8">
        <v>0.28059999999999996</v>
      </c>
      <c r="F255" s="8">
        <v>0.27569999999999995</v>
      </c>
      <c r="G255" s="8">
        <v>0.25819999999999999</v>
      </c>
      <c r="H255" s="8">
        <v>0.25849999999999995</v>
      </c>
      <c r="I255" s="8">
        <v>0.27170000000000005</v>
      </c>
      <c r="J255" s="8">
        <v>0.26290000000000002</v>
      </c>
      <c r="K255" s="8"/>
    </row>
    <row r="256" spans="1:11" x14ac:dyDescent="0.3">
      <c r="A256" t="s">
        <v>94</v>
      </c>
      <c r="B256" t="s">
        <v>390</v>
      </c>
      <c r="C256" t="str">
        <f t="shared" si="10"/>
        <v>15206</v>
      </c>
      <c r="D256" s="8">
        <v>0.29869999999999997</v>
      </c>
      <c r="E256" s="8">
        <v>0.32889999999999997</v>
      </c>
      <c r="F256" s="8">
        <v>0.31740000000000002</v>
      </c>
      <c r="G256" s="8">
        <v>0.31720000000000004</v>
      </c>
      <c r="H256" s="8">
        <v>0.31810000000000005</v>
      </c>
      <c r="I256" s="8">
        <v>0.2974</v>
      </c>
      <c r="J256" s="8">
        <v>0.16300000000000003</v>
      </c>
      <c r="K256" s="8"/>
    </row>
    <row r="257" spans="1:11" x14ac:dyDescent="0.3">
      <c r="A257" t="s">
        <v>163</v>
      </c>
      <c r="B257" t="s">
        <v>459</v>
      </c>
      <c r="C257" t="str">
        <f t="shared" si="10"/>
        <v>23042</v>
      </c>
      <c r="D257" s="8">
        <v>0.13549999999999995</v>
      </c>
      <c r="E257" s="8">
        <v>0.15180000000000005</v>
      </c>
      <c r="F257" s="8">
        <v>0.24</v>
      </c>
      <c r="G257" s="8">
        <v>0.20579999999999998</v>
      </c>
      <c r="H257" s="8">
        <v>0.20169999999999999</v>
      </c>
      <c r="I257" s="8">
        <v>0.16669999999999996</v>
      </c>
      <c r="J257" s="8">
        <v>0.11680000000000001</v>
      </c>
      <c r="K257" s="8"/>
    </row>
    <row r="258" spans="1:11" x14ac:dyDescent="0.3">
      <c r="A258" t="s">
        <v>890</v>
      </c>
      <c r="B258" t="s">
        <v>891</v>
      </c>
      <c r="C258" t="str">
        <f t="shared" si="10"/>
        <v>32901</v>
      </c>
      <c r="D258" s="8"/>
      <c r="E258" s="8"/>
      <c r="F258" s="8">
        <v>0.13200000000000001</v>
      </c>
      <c r="G258" s="8">
        <v>0.14529999999999998</v>
      </c>
      <c r="H258" s="8">
        <v>0.18059999999999998</v>
      </c>
      <c r="I258" s="8">
        <v>0.14039999999999997</v>
      </c>
      <c r="J258" s="8">
        <v>0.1169</v>
      </c>
      <c r="K258" s="8"/>
    </row>
    <row r="259" spans="1:11" x14ac:dyDescent="0.3">
      <c r="A259" t="s">
        <v>1</v>
      </c>
      <c r="B259" t="s">
        <v>527</v>
      </c>
      <c r="C259" t="str">
        <f t="shared" si="10"/>
        <v>32081</v>
      </c>
      <c r="D259" s="8">
        <v>0.30820000000000003</v>
      </c>
      <c r="E259" s="8">
        <v>0.29049999999999998</v>
      </c>
      <c r="F259" s="8">
        <v>0.29200000000000004</v>
      </c>
      <c r="G259" s="8">
        <v>0.29169999999999996</v>
      </c>
      <c r="H259" s="8">
        <v>0.29049999999999998</v>
      </c>
      <c r="I259" s="8">
        <v>0.28039999999999998</v>
      </c>
      <c r="J259" s="8">
        <v>0.27669999999999995</v>
      </c>
      <c r="K259" s="8"/>
    </row>
    <row r="260" spans="1:11" x14ac:dyDescent="0.3">
      <c r="A260" t="s">
        <v>155</v>
      </c>
      <c r="B260" t="s">
        <v>451</v>
      </c>
      <c r="C260" t="str">
        <f t="shared" si="10"/>
        <v>22008</v>
      </c>
      <c r="D260" s="8">
        <v>0.20709999999999995</v>
      </c>
      <c r="E260" s="8">
        <v>0.12709999999999999</v>
      </c>
      <c r="F260" s="8">
        <v>0.2722</v>
      </c>
      <c r="G260" s="8">
        <v>0.15600000000000003</v>
      </c>
      <c r="H260" s="8">
        <v>0.1583</v>
      </c>
      <c r="I260" s="8">
        <v>0.15600000000000003</v>
      </c>
      <c r="J260" s="8">
        <v>0.12219999999999998</v>
      </c>
      <c r="K260" s="8"/>
    </row>
    <row r="261" spans="1:11" x14ac:dyDescent="0.3">
      <c r="A261" t="s">
        <v>291</v>
      </c>
      <c r="B261" t="s">
        <v>588</v>
      </c>
      <c r="C261" t="str">
        <f t="shared" si="10"/>
        <v>38322</v>
      </c>
      <c r="D261" s="8">
        <v>0.18330000000000002</v>
      </c>
      <c r="E261" s="8">
        <v>0.24109999999999998</v>
      </c>
      <c r="F261" s="8">
        <v>0.11529999999999996</v>
      </c>
      <c r="G261" s="8">
        <v>0.19089999999999996</v>
      </c>
      <c r="H261" s="8">
        <v>0.13460000000000005</v>
      </c>
      <c r="I261" s="8">
        <v>0.18640000000000001</v>
      </c>
      <c r="J261" s="8">
        <v>0.18169999999999997</v>
      </c>
      <c r="K261" s="8"/>
    </row>
    <row r="262" spans="1:11" x14ac:dyDescent="0.3">
      <c r="A262" t="s">
        <v>230</v>
      </c>
      <c r="B262" t="s">
        <v>526</v>
      </c>
      <c r="C262" t="str">
        <f t="shared" si="10"/>
        <v>31401</v>
      </c>
      <c r="D262" s="8">
        <v>0.30810000000000004</v>
      </c>
      <c r="E262" s="8">
        <v>0.31030000000000002</v>
      </c>
      <c r="F262" s="8">
        <v>0.32779999999999998</v>
      </c>
      <c r="G262" s="8">
        <v>0.31010000000000004</v>
      </c>
      <c r="H262" s="8">
        <v>0.30459999999999998</v>
      </c>
      <c r="I262" s="8">
        <v>0.28739999999999999</v>
      </c>
      <c r="J262" s="8">
        <v>0.27510000000000001</v>
      </c>
      <c r="K262" s="8"/>
    </row>
    <row r="263" spans="1:11" x14ac:dyDescent="0.3">
      <c r="A263" t="s">
        <v>66</v>
      </c>
      <c r="B263" t="s">
        <v>362</v>
      </c>
      <c r="C263" t="str">
        <f t="shared" si="10"/>
        <v>11054</v>
      </c>
      <c r="D263" s="8">
        <v>0</v>
      </c>
      <c r="E263" s="8">
        <v>0.21999999999999997</v>
      </c>
      <c r="F263" s="8">
        <v>0.54499999999999993</v>
      </c>
      <c r="G263" s="8">
        <v>0.7</v>
      </c>
      <c r="H263" s="8">
        <v>0.7</v>
      </c>
      <c r="I263" s="8">
        <v>0</v>
      </c>
      <c r="J263" s="8">
        <v>0</v>
      </c>
      <c r="K263" s="8"/>
    </row>
    <row r="264" spans="1:11" x14ac:dyDescent="0.3">
      <c r="A264" t="s">
        <v>46</v>
      </c>
      <c r="B264" t="s">
        <v>342</v>
      </c>
      <c r="C264" t="str">
        <f t="shared" si="10"/>
        <v>07035</v>
      </c>
      <c r="D264" s="8">
        <v>7.999999999999996E-2</v>
      </c>
      <c r="E264" s="8">
        <v>0.13</v>
      </c>
      <c r="F264" s="8">
        <v>0</v>
      </c>
      <c r="G264" s="8">
        <v>0</v>
      </c>
      <c r="H264" s="8">
        <v>0.11329999999999996</v>
      </c>
      <c r="I264" s="8">
        <v>0.11750000000000005</v>
      </c>
      <c r="J264" s="8">
        <v>0.10499999999999998</v>
      </c>
      <c r="K264" s="8"/>
    </row>
    <row r="265" spans="1:11" x14ac:dyDescent="0.3">
      <c r="A265" t="s">
        <v>25</v>
      </c>
      <c r="B265" t="s">
        <v>322</v>
      </c>
      <c r="C265" t="str">
        <f t="shared" si="10"/>
        <v>04069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/>
    </row>
    <row r="266" spans="1:11" x14ac:dyDescent="0.3">
      <c r="A266" t="s">
        <v>187</v>
      </c>
      <c r="B266" t="s">
        <v>483</v>
      </c>
      <c r="C266" t="str">
        <f t="shared" si="10"/>
        <v>27001</v>
      </c>
      <c r="D266" s="8">
        <v>0.27249999999999996</v>
      </c>
      <c r="E266" s="8">
        <v>0.28249999999999997</v>
      </c>
      <c r="F266" s="8">
        <v>0.28620000000000001</v>
      </c>
      <c r="G266" s="8">
        <v>0.29330000000000001</v>
      </c>
      <c r="H266" s="8">
        <v>0.31089999999999995</v>
      </c>
      <c r="I266" s="8">
        <v>0.30259999999999998</v>
      </c>
      <c r="J266" s="8">
        <v>0.28539999999999999</v>
      </c>
      <c r="K266" s="8"/>
    </row>
    <row r="267" spans="1:11" x14ac:dyDescent="0.3">
      <c r="A267" t="s">
        <v>287</v>
      </c>
      <c r="B267" t="s">
        <v>584</v>
      </c>
      <c r="C267" t="str">
        <f t="shared" ref="C267:C325" si="13">A267</f>
        <v>38304</v>
      </c>
      <c r="D267" s="8">
        <v>0.11329999999999996</v>
      </c>
      <c r="E267" s="8">
        <v>7.999999999999996E-2</v>
      </c>
      <c r="F267" s="8">
        <v>7.999999999999996E-2</v>
      </c>
      <c r="G267" s="8">
        <v>0.11750000000000005</v>
      </c>
      <c r="H267" s="8">
        <v>9.6700000000000008E-2</v>
      </c>
      <c r="I267" s="8">
        <v>9.6700000000000008E-2</v>
      </c>
      <c r="J267" s="8">
        <v>9.6700000000000008E-2</v>
      </c>
      <c r="K267" s="8"/>
    </row>
    <row r="268" spans="1:11" x14ac:dyDescent="0.3">
      <c r="A268" t="s">
        <v>216</v>
      </c>
      <c r="B268" t="s">
        <v>512</v>
      </c>
      <c r="C268" t="str">
        <f t="shared" si="13"/>
        <v>30303</v>
      </c>
      <c r="D268" s="8">
        <v>0.24990000000000001</v>
      </c>
      <c r="E268" s="8">
        <v>0.23809999999999998</v>
      </c>
      <c r="F268" s="8">
        <v>0.2339</v>
      </c>
      <c r="G268" s="8">
        <v>0.22909999999999997</v>
      </c>
      <c r="H268" s="8">
        <v>0.22670000000000001</v>
      </c>
      <c r="I268" s="8">
        <v>0.23099999999999998</v>
      </c>
      <c r="J268" s="8">
        <v>0.22499999999999998</v>
      </c>
      <c r="K268" s="8"/>
    </row>
    <row r="269" spans="1:11" x14ac:dyDescent="0.3">
      <c r="A269" t="s">
        <v>227</v>
      </c>
      <c r="B269" t="s">
        <v>523</v>
      </c>
      <c r="C269" t="str">
        <f t="shared" si="13"/>
        <v>31311</v>
      </c>
      <c r="D269" s="8">
        <v>0.31210000000000004</v>
      </c>
      <c r="E269" s="8">
        <v>0.3115</v>
      </c>
      <c r="F269" s="8">
        <v>0.33030000000000004</v>
      </c>
      <c r="G269" s="8">
        <v>0.31369999999999998</v>
      </c>
      <c r="H269" s="8">
        <v>0.29379999999999995</v>
      </c>
      <c r="I269" s="8">
        <v>0.29700000000000004</v>
      </c>
      <c r="J269" s="8">
        <v>0.3135</v>
      </c>
      <c r="K269" s="8"/>
    </row>
    <row r="270" spans="1:11" x14ac:dyDescent="0.3">
      <c r="A270" t="s">
        <v>931</v>
      </c>
      <c r="B270" t="s">
        <v>932</v>
      </c>
      <c r="C270" t="str">
        <f t="shared" si="13"/>
        <v>17905</v>
      </c>
      <c r="D270" s="8"/>
      <c r="E270" s="8"/>
      <c r="F270" s="8">
        <v>0.26549999999999996</v>
      </c>
      <c r="G270" s="8">
        <v>0.17520000000000002</v>
      </c>
      <c r="H270" s="8">
        <v>0.21530000000000005</v>
      </c>
      <c r="I270" s="8">
        <v>0.19510000000000005</v>
      </c>
      <c r="J270" s="8">
        <v>0.14570000000000005</v>
      </c>
      <c r="K270" s="8"/>
    </row>
    <row r="271" spans="1:11" x14ac:dyDescent="0.3">
      <c r="A271" t="s">
        <v>942</v>
      </c>
      <c r="B271" t="s">
        <v>943</v>
      </c>
      <c r="C271" t="str">
        <f t="shared" si="13"/>
        <v>27905</v>
      </c>
      <c r="D271" s="8"/>
      <c r="E271" s="8"/>
      <c r="F271" s="8">
        <v>0.16090000000000004</v>
      </c>
      <c r="G271" s="8">
        <v>0.16169999999999995</v>
      </c>
      <c r="H271" s="8">
        <v>0.1472</v>
      </c>
      <c r="I271" s="8">
        <v>0.2107</v>
      </c>
      <c r="J271" s="8">
        <v>0.19099999999999995</v>
      </c>
      <c r="K271" s="8"/>
    </row>
    <row r="272" spans="1:11" x14ac:dyDescent="0.3">
      <c r="A272" t="s">
        <v>929</v>
      </c>
      <c r="B272" t="s">
        <v>930</v>
      </c>
      <c r="C272" t="str">
        <f t="shared" si="13"/>
        <v>17902</v>
      </c>
      <c r="D272" s="8"/>
      <c r="E272" s="8"/>
      <c r="F272" s="8">
        <v>0.13</v>
      </c>
      <c r="G272" s="8">
        <v>0.13480000000000003</v>
      </c>
      <c r="H272" s="8">
        <v>0.14670000000000005</v>
      </c>
      <c r="I272" s="8">
        <v>0.14480000000000004</v>
      </c>
      <c r="J272" s="8">
        <v>0.1371</v>
      </c>
      <c r="K272" s="8"/>
    </row>
    <row r="273" spans="1:11" x14ac:dyDescent="0.3">
      <c r="A273" t="s">
        <v>250</v>
      </c>
      <c r="B273" t="s">
        <v>547</v>
      </c>
      <c r="C273" t="str">
        <f t="shared" si="13"/>
        <v>33202</v>
      </c>
      <c r="D273" s="8">
        <v>0.10780000000000001</v>
      </c>
      <c r="E273" s="8">
        <v>8.8300000000000045E-2</v>
      </c>
      <c r="F273" s="8">
        <v>7.999999999999996E-2</v>
      </c>
      <c r="G273" s="8">
        <v>9.2500000000000027E-2</v>
      </c>
      <c r="H273" s="8">
        <v>0.10860000000000003</v>
      </c>
      <c r="I273" s="8">
        <v>0.11570000000000003</v>
      </c>
      <c r="J273" s="8">
        <v>0.20999999999999996</v>
      </c>
      <c r="K273" s="8"/>
    </row>
    <row r="274" spans="1:11" x14ac:dyDescent="0.3">
      <c r="A274" t="s">
        <v>192</v>
      </c>
      <c r="B274" t="s">
        <v>488</v>
      </c>
      <c r="C274" t="str">
        <f t="shared" si="13"/>
        <v>27320</v>
      </c>
      <c r="D274" s="8">
        <v>0.25339999999999996</v>
      </c>
      <c r="E274" s="8">
        <v>0.25870000000000004</v>
      </c>
      <c r="F274" s="8">
        <v>0.27049999999999996</v>
      </c>
      <c r="G274" s="8">
        <v>0.25490000000000002</v>
      </c>
      <c r="H274" s="8">
        <v>0.26270000000000004</v>
      </c>
      <c r="I274" s="8">
        <v>0.27739999999999998</v>
      </c>
      <c r="J274" s="8">
        <v>0.27939999999999998</v>
      </c>
      <c r="K274" s="8"/>
    </row>
    <row r="275" spans="1:11" x14ac:dyDescent="0.3">
      <c r="A275" t="s">
        <v>300</v>
      </c>
      <c r="B275" t="s">
        <v>597</v>
      </c>
      <c r="C275" t="str">
        <f t="shared" si="13"/>
        <v>39201</v>
      </c>
      <c r="D275" s="8">
        <v>0.30810000000000004</v>
      </c>
      <c r="E275" s="8">
        <v>0.31459999999999999</v>
      </c>
      <c r="F275" s="8">
        <v>0.3246</v>
      </c>
      <c r="G275" s="8">
        <v>0.33460000000000001</v>
      </c>
      <c r="H275" s="8">
        <v>0.33340000000000003</v>
      </c>
      <c r="I275" s="8">
        <v>0.35040000000000004</v>
      </c>
      <c r="J275" s="8">
        <v>0.34040000000000004</v>
      </c>
      <c r="K275" s="8"/>
    </row>
    <row r="276" spans="1:11" x14ac:dyDescent="0.3">
      <c r="A276" t="s">
        <v>125</v>
      </c>
      <c r="B276" t="s">
        <v>421</v>
      </c>
      <c r="C276" t="str">
        <f t="shared" si="13"/>
        <v>18902</v>
      </c>
      <c r="D276" s="8">
        <v>0.20189999999999997</v>
      </c>
      <c r="E276" s="8">
        <v>0.12</v>
      </c>
      <c r="F276" s="8">
        <v>0.13780000000000003</v>
      </c>
      <c r="G276" s="8">
        <v>0</v>
      </c>
      <c r="H276" s="8" t="e">
        <v>#N/A</v>
      </c>
      <c r="I276" s="8">
        <v>0</v>
      </c>
      <c r="J276" s="8">
        <v>0.17830000000000001</v>
      </c>
      <c r="K276" s="8"/>
    </row>
    <row r="277" spans="1:11" x14ac:dyDescent="0.3">
      <c r="A277" t="s">
        <v>189</v>
      </c>
      <c r="B277" t="s">
        <v>485</v>
      </c>
      <c r="C277" t="str">
        <f t="shared" si="13"/>
        <v>27010</v>
      </c>
      <c r="D277" s="8">
        <v>0.32769999999999999</v>
      </c>
      <c r="E277" s="8">
        <v>0.3216</v>
      </c>
      <c r="F277" s="8">
        <v>0.30969999999999998</v>
      </c>
      <c r="G277" s="8">
        <v>0.29390000000000005</v>
      </c>
      <c r="H277" s="8">
        <v>0.28739999999999999</v>
      </c>
      <c r="I277" s="8">
        <v>0.28090000000000004</v>
      </c>
      <c r="J277" s="8">
        <v>0.28220000000000001</v>
      </c>
      <c r="K277" s="8"/>
    </row>
    <row r="278" spans="1:11" x14ac:dyDescent="0.3">
      <c r="A278" t="s">
        <v>85</v>
      </c>
      <c r="B278" t="s">
        <v>381</v>
      </c>
      <c r="C278" t="str">
        <f t="shared" si="13"/>
        <v>14077</v>
      </c>
      <c r="D278" s="8">
        <v>0.12819999999999998</v>
      </c>
      <c r="E278" s="8">
        <v>0.13470000000000004</v>
      </c>
      <c r="F278" s="8">
        <v>0.1462</v>
      </c>
      <c r="G278" s="8">
        <v>0.14439999999999997</v>
      </c>
      <c r="H278" s="8">
        <v>0.15569999999999995</v>
      </c>
      <c r="I278" s="8">
        <v>0.14119999999999999</v>
      </c>
      <c r="J278" s="8">
        <v>0.16710000000000003</v>
      </c>
      <c r="K278" s="8"/>
    </row>
    <row r="279" spans="1:11" x14ac:dyDescent="0.3">
      <c r="A279" t="s">
        <v>112</v>
      </c>
      <c r="B279" t="s">
        <v>408</v>
      </c>
      <c r="C279" t="str">
        <f t="shared" si="13"/>
        <v>17409</v>
      </c>
      <c r="D279" s="8">
        <v>0.30259999999999998</v>
      </c>
      <c r="E279" s="8">
        <v>0.2823</v>
      </c>
      <c r="F279" s="8">
        <v>0.27729999999999999</v>
      </c>
      <c r="G279" s="8">
        <v>0.28320000000000001</v>
      </c>
      <c r="H279" s="8">
        <v>0.28320000000000001</v>
      </c>
      <c r="I279" s="8">
        <v>0.27859999999999996</v>
      </c>
      <c r="J279" s="8">
        <v>0.27690000000000003</v>
      </c>
      <c r="K279" s="8"/>
    </row>
    <row r="280" spans="1:11" x14ac:dyDescent="0.3">
      <c r="A280" t="s">
        <v>282</v>
      </c>
      <c r="B280" t="s">
        <v>579</v>
      </c>
      <c r="C280" t="str">
        <f t="shared" si="13"/>
        <v>38265</v>
      </c>
      <c r="D280" s="8">
        <v>0.18589999999999995</v>
      </c>
      <c r="E280" s="8">
        <v>0.15849999999999997</v>
      </c>
      <c r="F280" s="8">
        <v>0.19510000000000005</v>
      </c>
      <c r="G280" s="8">
        <v>0.17510000000000003</v>
      </c>
      <c r="H280" s="8">
        <v>0.17500000000000004</v>
      </c>
      <c r="I280" s="8">
        <v>0.20889999999999997</v>
      </c>
      <c r="J280" s="8">
        <v>0.22689999999999999</v>
      </c>
      <c r="K280" s="8"/>
    </row>
    <row r="281" spans="1:11" x14ac:dyDescent="0.3">
      <c r="A281" t="s">
        <v>263</v>
      </c>
      <c r="B281" t="s">
        <v>560</v>
      </c>
      <c r="C281" t="str">
        <f t="shared" si="13"/>
        <v>34402</v>
      </c>
      <c r="D281" s="8">
        <v>0.27190000000000003</v>
      </c>
      <c r="E281" s="8">
        <v>0.28520000000000001</v>
      </c>
      <c r="F281" s="8">
        <v>0.26419999999999999</v>
      </c>
      <c r="G281" s="8">
        <v>0.3286</v>
      </c>
      <c r="H281" s="8">
        <v>0.34230000000000005</v>
      </c>
      <c r="I281" s="8">
        <v>0.33840000000000003</v>
      </c>
      <c r="J281" s="8">
        <v>0.31240000000000001</v>
      </c>
      <c r="K281" s="8"/>
    </row>
    <row r="282" spans="1:11" x14ac:dyDescent="0.3">
      <c r="A282" t="s">
        <v>128</v>
      </c>
      <c r="B282" t="s">
        <v>424</v>
      </c>
      <c r="C282" t="str">
        <f t="shared" si="13"/>
        <v>19400</v>
      </c>
      <c r="D282" s="8">
        <v>0.32999999999999996</v>
      </c>
      <c r="E282" s="8">
        <v>0.24329999999999996</v>
      </c>
      <c r="F282" s="8">
        <v>0.21999999999999997</v>
      </c>
      <c r="G282" s="8">
        <v>0.1321</v>
      </c>
      <c r="H282" s="8">
        <v>0.18859999999999999</v>
      </c>
      <c r="I282" s="8">
        <v>0.19479999999999997</v>
      </c>
      <c r="J282" s="8">
        <v>0.15610000000000002</v>
      </c>
      <c r="K282" s="8"/>
    </row>
    <row r="283" spans="1:11" x14ac:dyDescent="0.3">
      <c r="A283" t="s">
        <v>149</v>
      </c>
      <c r="B283" t="s">
        <v>445</v>
      </c>
      <c r="C283" t="str">
        <f t="shared" si="13"/>
        <v>21237</v>
      </c>
      <c r="D283" s="8">
        <v>0.27939999999999998</v>
      </c>
      <c r="E283" s="8">
        <v>0.30120000000000002</v>
      </c>
      <c r="F283" s="8">
        <v>0.32389999999999997</v>
      </c>
      <c r="G283" s="8">
        <v>0.33379999999999999</v>
      </c>
      <c r="H283" s="8">
        <v>0.38990000000000002</v>
      </c>
      <c r="I283" s="8">
        <v>0.34179999999999999</v>
      </c>
      <c r="J283" s="8">
        <v>0.34289999999999998</v>
      </c>
      <c r="K283" s="8"/>
    </row>
    <row r="284" spans="1:11" x14ac:dyDescent="0.3">
      <c r="A284" t="s">
        <v>176</v>
      </c>
      <c r="B284" t="s">
        <v>472</v>
      </c>
      <c r="C284" t="str">
        <f t="shared" si="13"/>
        <v>24404</v>
      </c>
      <c r="D284" s="8">
        <v>0.22709999999999997</v>
      </c>
      <c r="E284" s="8">
        <v>0.24139999999999995</v>
      </c>
      <c r="F284" s="8">
        <v>0.26049999999999995</v>
      </c>
      <c r="G284" s="8">
        <v>0.25509999999999999</v>
      </c>
      <c r="H284" s="8">
        <v>0.2782</v>
      </c>
      <c r="I284" s="8">
        <v>0.30569999999999997</v>
      </c>
      <c r="J284" s="8">
        <v>0.24339999999999995</v>
      </c>
      <c r="K284" s="8"/>
    </row>
    <row r="285" spans="1:11" x14ac:dyDescent="0.3">
      <c r="A285" t="s">
        <v>301</v>
      </c>
      <c r="B285" t="s">
        <v>598</v>
      </c>
      <c r="C285" t="str">
        <f t="shared" si="13"/>
        <v>39202</v>
      </c>
      <c r="D285" s="8">
        <v>0.27880000000000005</v>
      </c>
      <c r="E285" s="8">
        <v>0.22130000000000005</v>
      </c>
      <c r="F285" s="8">
        <v>0.21060000000000001</v>
      </c>
      <c r="G285" s="8">
        <v>0.23170000000000002</v>
      </c>
      <c r="H285" s="8">
        <v>0.2137</v>
      </c>
      <c r="I285" s="8">
        <v>0.17479999999999996</v>
      </c>
      <c r="J285" s="8">
        <v>0.1583</v>
      </c>
      <c r="K285" s="8"/>
    </row>
    <row r="286" spans="1:11" x14ac:dyDescent="0.3">
      <c r="A286" t="s">
        <v>268</v>
      </c>
      <c r="B286" t="s">
        <v>565</v>
      </c>
      <c r="C286" t="str">
        <f t="shared" si="13"/>
        <v>36300</v>
      </c>
      <c r="D286" s="8">
        <v>0.16200000000000003</v>
      </c>
      <c r="E286" s="8">
        <v>0.17849999999999999</v>
      </c>
      <c r="F286" s="8">
        <v>0.16000000000000003</v>
      </c>
      <c r="G286" s="8">
        <v>0.18999999999999995</v>
      </c>
      <c r="H286" s="8">
        <v>0.17430000000000001</v>
      </c>
      <c r="I286" s="8">
        <v>0.19830000000000003</v>
      </c>
      <c r="J286" s="8">
        <v>0.11809999999999998</v>
      </c>
      <c r="K286" s="8"/>
    </row>
    <row r="287" spans="1:11" x14ac:dyDescent="0.3">
      <c r="A287" t="s">
        <v>48</v>
      </c>
      <c r="B287" t="s">
        <v>344</v>
      </c>
      <c r="C287" t="str">
        <f t="shared" si="13"/>
        <v>08130</v>
      </c>
      <c r="D287" s="8">
        <v>0.24990000000000001</v>
      </c>
      <c r="E287" s="8">
        <v>0.34809999999999997</v>
      </c>
      <c r="F287" s="8">
        <v>0.2339</v>
      </c>
      <c r="G287" s="8">
        <v>0.22909999999999997</v>
      </c>
      <c r="H287" s="8">
        <v>0.22670000000000001</v>
      </c>
      <c r="I287" s="8">
        <v>0.23099999999999998</v>
      </c>
      <c r="J287" s="8">
        <v>0.22499999999999998</v>
      </c>
      <c r="K287" s="8"/>
    </row>
    <row r="288" spans="1:11" x14ac:dyDescent="0.3">
      <c r="A288" t="s">
        <v>135</v>
      </c>
      <c r="B288" t="s">
        <v>431</v>
      </c>
      <c r="C288" t="str">
        <f t="shared" si="13"/>
        <v>20400</v>
      </c>
      <c r="D288" s="8">
        <v>0.24990000000000001</v>
      </c>
      <c r="E288" s="8">
        <v>0.27669999999999995</v>
      </c>
      <c r="F288" s="8">
        <v>0.2339</v>
      </c>
      <c r="G288" s="8">
        <v>0.22909999999999997</v>
      </c>
      <c r="H288" s="8">
        <v>0.22670000000000001</v>
      </c>
      <c r="I288" s="8">
        <v>0.23099999999999998</v>
      </c>
      <c r="J288" s="8">
        <v>0.22499999999999998</v>
      </c>
      <c r="K288" s="8"/>
    </row>
    <row r="289" spans="1:11" x14ac:dyDescent="0.3">
      <c r="A289" t="s">
        <v>109</v>
      </c>
      <c r="B289" t="s">
        <v>405</v>
      </c>
      <c r="C289" t="str">
        <f t="shared" si="13"/>
        <v>17406</v>
      </c>
      <c r="D289" s="8">
        <v>0.31010000000000004</v>
      </c>
      <c r="E289" s="8">
        <v>0.29600000000000004</v>
      </c>
      <c r="F289" s="8">
        <v>0.28759999999999997</v>
      </c>
      <c r="G289" s="8">
        <v>0.26529999999999998</v>
      </c>
      <c r="H289" s="8">
        <v>0.23619999999999997</v>
      </c>
      <c r="I289" s="8">
        <v>0.24160000000000004</v>
      </c>
      <c r="J289" s="8">
        <v>0.24399999999999999</v>
      </c>
      <c r="K289" s="8"/>
    </row>
    <row r="290" spans="1:11" x14ac:dyDescent="0.3">
      <c r="A290" t="s">
        <v>258</v>
      </c>
      <c r="B290" t="s">
        <v>555</v>
      </c>
      <c r="C290" t="str">
        <f t="shared" si="13"/>
        <v>34033</v>
      </c>
      <c r="D290" s="8">
        <v>0.30510000000000004</v>
      </c>
      <c r="E290" s="8">
        <v>0.30200000000000005</v>
      </c>
      <c r="F290" s="8">
        <v>0.30730000000000002</v>
      </c>
      <c r="G290" s="8">
        <v>0.29379999999999995</v>
      </c>
      <c r="H290" s="8">
        <v>0.29690000000000005</v>
      </c>
      <c r="I290" s="8">
        <v>0.28100000000000003</v>
      </c>
      <c r="J290" s="8">
        <v>0.28959999999999997</v>
      </c>
      <c r="K290" s="8"/>
    </row>
    <row r="291" spans="1:11" x14ac:dyDescent="0.3">
      <c r="A291" t="s">
        <v>293</v>
      </c>
      <c r="B291" t="s">
        <v>590</v>
      </c>
      <c r="C291" t="str">
        <f t="shared" si="13"/>
        <v>39002</v>
      </c>
      <c r="D291" s="8">
        <v>0.17000000000000004</v>
      </c>
      <c r="E291" s="8">
        <v>0.20879999999999999</v>
      </c>
      <c r="F291" s="8">
        <v>0.22689999999999999</v>
      </c>
      <c r="G291" s="8">
        <v>0.21240000000000003</v>
      </c>
      <c r="H291" s="8">
        <v>0.25070000000000003</v>
      </c>
      <c r="I291" s="8">
        <v>0.22829999999999995</v>
      </c>
      <c r="J291" s="8">
        <v>0.21309999999999996</v>
      </c>
      <c r="K291" s="8"/>
    </row>
    <row r="292" spans="1:11" x14ac:dyDescent="0.3">
      <c r="A292" t="s">
        <v>191</v>
      </c>
      <c r="B292" t="s">
        <v>487</v>
      </c>
      <c r="C292" t="str">
        <f t="shared" si="13"/>
        <v>27083</v>
      </c>
      <c r="D292" s="8">
        <v>0.34199999999999997</v>
      </c>
      <c r="E292" s="8">
        <v>0.34650000000000003</v>
      </c>
      <c r="F292" s="8">
        <v>0.37380000000000002</v>
      </c>
      <c r="G292" s="8">
        <v>0.3417</v>
      </c>
      <c r="H292" s="8">
        <v>0.34550000000000003</v>
      </c>
      <c r="I292" s="8">
        <v>0.33399999999999996</v>
      </c>
      <c r="J292" s="8">
        <v>0.33409999999999995</v>
      </c>
      <c r="K292" s="8"/>
    </row>
    <row r="293" spans="1:11" x14ac:dyDescent="0.3">
      <c r="A293" t="s">
        <v>247</v>
      </c>
      <c r="B293" t="s">
        <v>544</v>
      </c>
      <c r="C293" t="str">
        <f t="shared" si="13"/>
        <v>33070</v>
      </c>
      <c r="D293" s="8">
        <v>0.12990000000000002</v>
      </c>
      <c r="E293" s="8">
        <v>0.16000000000000003</v>
      </c>
      <c r="F293" s="8">
        <v>0.18830000000000002</v>
      </c>
      <c r="G293" s="8">
        <v>0.18120000000000003</v>
      </c>
      <c r="H293" s="8">
        <v>0.20550000000000002</v>
      </c>
      <c r="I293" s="8">
        <v>0.16310000000000002</v>
      </c>
      <c r="J293" s="8">
        <v>0.16720000000000002</v>
      </c>
      <c r="K293" s="8"/>
    </row>
    <row r="294" spans="1:11" x14ac:dyDescent="0.3">
      <c r="A294" t="s">
        <v>36</v>
      </c>
      <c r="B294" t="s">
        <v>332</v>
      </c>
      <c r="C294" t="str">
        <f t="shared" si="13"/>
        <v>06037</v>
      </c>
      <c r="D294" s="8">
        <v>0.31869999999999998</v>
      </c>
      <c r="E294" s="8">
        <v>0.31110000000000004</v>
      </c>
      <c r="F294" s="8">
        <v>0.31869999999999998</v>
      </c>
      <c r="G294" s="8">
        <v>0.31130000000000002</v>
      </c>
      <c r="H294" s="8">
        <v>0.31389999999999996</v>
      </c>
      <c r="I294" s="8">
        <v>0.32499999999999996</v>
      </c>
      <c r="J294" s="8">
        <v>0.32150000000000001</v>
      </c>
      <c r="K294" s="8"/>
    </row>
    <row r="295" spans="1:11" x14ac:dyDescent="0.3">
      <c r="A295" t="s">
        <v>105</v>
      </c>
      <c r="B295" t="s">
        <v>401</v>
      </c>
      <c r="C295" t="str">
        <f t="shared" si="13"/>
        <v>17402</v>
      </c>
      <c r="D295" s="8">
        <v>0.24729999999999996</v>
      </c>
      <c r="E295" s="8">
        <v>0.24319999999999997</v>
      </c>
      <c r="F295" s="8">
        <v>0.24399999999999999</v>
      </c>
      <c r="G295" s="8">
        <v>0.22360000000000002</v>
      </c>
      <c r="H295" s="8">
        <v>0.20950000000000002</v>
      </c>
      <c r="I295" s="8">
        <v>0.18179999999999996</v>
      </c>
      <c r="J295" s="8">
        <v>0.22299999999999998</v>
      </c>
      <c r="K295" s="8"/>
    </row>
    <row r="296" spans="1:11" x14ac:dyDescent="0.3">
      <c r="A296" t="s">
        <v>908</v>
      </c>
      <c r="B296" t="s">
        <v>909</v>
      </c>
      <c r="C296" t="str">
        <f t="shared" ref="C296" si="14">A296</f>
        <v>34901</v>
      </c>
      <c r="D296" s="8"/>
      <c r="E296" s="8"/>
      <c r="F296" s="8">
        <v>0</v>
      </c>
      <c r="G296" s="8">
        <v>0</v>
      </c>
      <c r="H296" s="8">
        <v>0</v>
      </c>
      <c r="I296" s="8">
        <v>0</v>
      </c>
      <c r="J296" s="8">
        <v>8.7099999999999955E-2</v>
      </c>
      <c r="K296" s="8"/>
    </row>
    <row r="297" spans="1:11" x14ac:dyDescent="0.3">
      <c r="A297" t="s">
        <v>264</v>
      </c>
      <c r="B297" t="s">
        <v>561</v>
      </c>
      <c r="C297" t="str">
        <f t="shared" si="13"/>
        <v>35200</v>
      </c>
      <c r="D297" s="8">
        <v>0.24990000000000001</v>
      </c>
      <c r="E297" s="8">
        <v>0.30420000000000003</v>
      </c>
      <c r="F297" s="8">
        <v>0.2339</v>
      </c>
      <c r="G297" s="8">
        <v>0.22909999999999997</v>
      </c>
      <c r="H297" s="8">
        <v>0.22670000000000001</v>
      </c>
      <c r="I297" s="8">
        <v>0.23099999999999998</v>
      </c>
      <c r="J297" s="8">
        <v>0.22499999999999998</v>
      </c>
      <c r="K297" s="8"/>
    </row>
    <row r="298" spans="1:11" x14ac:dyDescent="0.3">
      <c r="A298" t="s">
        <v>69</v>
      </c>
      <c r="B298" t="s">
        <v>365</v>
      </c>
      <c r="C298" t="str">
        <f t="shared" si="13"/>
        <v>13073</v>
      </c>
      <c r="D298" s="8">
        <v>0.27390000000000003</v>
      </c>
      <c r="E298" s="8">
        <v>0.28600000000000003</v>
      </c>
      <c r="F298" s="8">
        <v>0.27649999999999997</v>
      </c>
      <c r="G298" s="8">
        <v>0.22619999999999996</v>
      </c>
      <c r="H298" s="8">
        <v>0.21199999999999997</v>
      </c>
      <c r="I298" s="8">
        <v>0.26270000000000004</v>
      </c>
      <c r="J298" s="8">
        <v>0.27690000000000003</v>
      </c>
      <c r="K298" s="8"/>
    </row>
    <row r="299" spans="1:11" x14ac:dyDescent="0.3">
      <c r="A299" t="s">
        <v>270</v>
      </c>
      <c r="B299" t="s">
        <v>567</v>
      </c>
      <c r="C299" t="str">
        <f t="shared" si="13"/>
        <v>36401</v>
      </c>
      <c r="D299" s="8">
        <v>0.23419999999999996</v>
      </c>
      <c r="E299" s="8">
        <v>0.23819999999999997</v>
      </c>
      <c r="F299" s="8">
        <v>0.24429999999999996</v>
      </c>
      <c r="G299" s="8">
        <v>0.22319999999999995</v>
      </c>
      <c r="H299" s="8">
        <v>0.15500000000000003</v>
      </c>
      <c r="I299" s="8">
        <v>0.12709999999999999</v>
      </c>
      <c r="J299" s="8">
        <v>0.1089</v>
      </c>
      <c r="K299" s="8"/>
    </row>
    <row r="300" spans="1:11" x14ac:dyDescent="0.3">
      <c r="A300" t="s">
        <v>266</v>
      </c>
      <c r="B300" t="s">
        <v>563</v>
      </c>
      <c r="C300" t="str">
        <f t="shared" si="13"/>
        <v>36140</v>
      </c>
      <c r="D300" s="8">
        <v>0.37190000000000001</v>
      </c>
      <c r="E300" s="8">
        <v>0.37729999999999997</v>
      </c>
      <c r="F300" s="8">
        <v>0.38880000000000003</v>
      </c>
      <c r="G300" s="8">
        <v>0.36550000000000005</v>
      </c>
      <c r="H300" s="8">
        <v>0.3609</v>
      </c>
      <c r="I300" s="8">
        <v>0.33120000000000005</v>
      </c>
      <c r="J300" s="8">
        <v>0.28339999999999999</v>
      </c>
      <c r="K300" s="8"/>
    </row>
    <row r="301" spans="1:11" x14ac:dyDescent="0.3">
      <c r="A301" t="s">
        <v>305</v>
      </c>
      <c r="B301" t="s">
        <v>602</v>
      </c>
      <c r="C301" t="str">
        <f t="shared" si="13"/>
        <v>39207</v>
      </c>
      <c r="D301" s="8">
        <v>0.23299999999999998</v>
      </c>
      <c r="E301" s="8">
        <v>0.22970000000000002</v>
      </c>
      <c r="F301" s="8">
        <v>0.28369999999999995</v>
      </c>
      <c r="G301" s="8">
        <v>0.2762</v>
      </c>
      <c r="H301" s="8">
        <v>0.25609999999999999</v>
      </c>
      <c r="I301" s="8">
        <v>0.23960000000000004</v>
      </c>
      <c r="J301" s="8">
        <v>0.24019999999999997</v>
      </c>
      <c r="K301" s="8"/>
    </row>
    <row r="302" spans="1:11" x14ac:dyDescent="0.3">
      <c r="A302" t="s">
        <v>71</v>
      </c>
      <c r="B302" t="s">
        <v>367</v>
      </c>
      <c r="C302" t="str">
        <f t="shared" si="13"/>
        <v>13146</v>
      </c>
      <c r="D302" s="8">
        <v>0.29510000000000003</v>
      </c>
      <c r="E302" s="8">
        <v>0.30789999999999995</v>
      </c>
      <c r="F302" s="8">
        <v>0.3145</v>
      </c>
      <c r="G302" s="8">
        <v>0.30020000000000002</v>
      </c>
      <c r="H302" s="8">
        <v>0.27880000000000005</v>
      </c>
      <c r="I302" s="8">
        <v>0.27380000000000004</v>
      </c>
      <c r="J302" s="8">
        <v>0.27500000000000002</v>
      </c>
      <c r="K302" s="8"/>
    </row>
    <row r="303" spans="1:11" x14ac:dyDescent="0.3">
      <c r="A303" t="s">
        <v>40</v>
      </c>
      <c r="B303" t="s">
        <v>336</v>
      </c>
      <c r="C303" t="str">
        <f t="shared" si="13"/>
        <v>06112</v>
      </c>
      <c r="D303" s="8">
        <v>0.3034</v>
      </c>
      <c r="E303" s="8">
        <v>0.28939999999999999</v>
      </c>
      <c r="F303" s="8">
        <v>0.27580000000000005</v>
      </c>
      <c r="G303" s="8">
        <v>0.27549999999999997</v>
      </c>
      <c r="H303" s="8">
        <v>0.2631</v>
      </c>
      <c r="I303" s="8">
        <v>0.22619999999999996</v>
      </c>
      <c r="J303" s="8">
        <v>0.21389999999999998</v>
      </c>
      <c r="K303" s="8"/>
    </row>
    <row r="304" spans="1:11" x14ac:dyDescent="0.3">
      <c r="A304" t="s">
        <v>11</v>
      </c>
      <c r="B304" t="s">
        <v>308</v>
      </c>
      <c r="C304" t="str">
        <f t="shared" si="13"/>
        <v>01109</v>
      </c>
      <c r="D304" s="8">
        <v>0.20699999999999996</v>
      </c>
      <c r="E304" s="8">
        <v>0.18140000000000001</v>
      </c>
      <c r="F304" s="8">
        <v>0.14139999999999997</v>
      </c>
      <c r="G304" s="8">
        <v>0.11329999999999996</v>
      </c>
      <c r="H304" s="8">
        <v>0.13</v>
      </c>
      <c r="I304" s="8">
        <v>0.1875</v>
      </c>
      <c r="J304" s="8">
        <v>0.10499999999999998</v>
      </c>
      <c r="K304" s="8"/>
    </row>
    <row r="305" spans="1:11" x14ac:dyDescent="0.3">
      <c r="A305" t="s">
        <v>58</v>
      </c>
      <c r="B305" t="s">
        <v>354</v>
      </c>
      <c r="C305" t="str">
        <f t="shared" si="13"/>
        <v>09209</v>
      </c>
      <c r="D305" s="8">
        <v>0.24990000000000001</v>
      </c>
      <c r="E305" s="8">
        <v>0.24819999999999998</v>
      </c>
      <c r="F305" s="8">
        <v>0.2339</v>
      </c>
      <c r="G305" s="8">
        <v>0.22909999999999997</v>
      </c>
      <c r="H305" s="8">
        <v>0.22670000000000001</v>
      </c>
      <c r="I305" s="8">
        <v>0.23099999999999998</v>
      </c>
      <c r="J305" s="8">
        <v>0.22499999999999998</v>
      </c>
      <c r="K305" s="8"/>
    </row>
    <row r="306" spans="1:11" x14ac:dyDescent="0.3">
      <c r="A306" t="s">
        <v>246</v>
      </c>
      <c r="B306" t="s">
        <v>543</v>
      </c>
      <c r="C306" t="str">
        <f t="shared" si="13"/>
        <v>33049</v>
      </c>
      <c r="D306" s="8">
        <v>0.20950000000000002</v>
      </c>
      <c r="E306" s="8">
        <v>0.27210000000000001</v>
      </c>
      <c r="F306" s="8">
        <v>0.25639999999999996</v>
      </c>
      <c r="G306" s="8">
        <v>0.21940000000000004</v>
      </c>
      <c r="H306" s="8">
        <v>0.19550000000000001</v>
      </c>
      <c r="I306" s="8">
        <v>0.24070000000000003</v>
      </c>
      <c r="J306" s="8">
        <v>0.15839999999999999</v>
      </c>
      <c r="K306" s="8"/>
    </row>
    <row r="307" spans="1:11" x14ac:dyDescent="0.3">
      <c r="A307" t="s">
        <v>30</v>
      </c>
      <c r="B307" t="s">
        <v>326</v>
      </c>
      <c r="C307" t="str">
        <f t="shared" si="13"/>
        <v>04246</v>
      </c>
      <c r="D307" s="8">
        <v>0.30459999999999998</v>
      </c>
      <c r="E307" s="8">
        <v>0.28280000000000005</v>
      </c>
      <c r="F307" s="8">
        <v>0.26970000000000005</v>
      </c>
      <c r="G307" s="8">
        <v>0.26690000000000003</v>
      </c>
      <c r="H307" s="8">
        <v>0.26280000000000003</v>
      </c>
      <c r="I307" s="8">
        <v>0.24039999999999995</v>
      </c>
      <c r="J307" s="8">
        <v>0.22399999999999998</v>
      </c>
      <c r="K307" s="8"/>
    </row>
    <row r="308" spans="1:11" x14ac:dyDescent="0.3">
      <c r="A308" t="s">
        <v>241</v>
      </c>
      <c r="B308" t="s">
        <v>538</v>
      </c>
      <c r="C308" t="str">
        <f t="shared" si="13"/>
        <v>32363</v>
      </c>
      <c r="D308" s="8">
        <v>0.21689999999999998</v>
      </c>
      <c r="E308" s="8">
        <v>0.21719999999999995</v>
      </c>
      <c r="F308" s="8">
        <v>0.20989999999999998</v>
      </c>
      <c r="G308" s="8">
        <v>0.21109999999999995</v>
      </c>
      <c r="H308" s="8">
        <v>0.21840000000000004</v>
      </c>
      <c r="I308" s="8">
        <v>0.20569999999999999</v>
      </c>
      <c r="J308" s="8">
        <v>0.20579999999999998</v>
      </c>
      <c r="K308" s="8"/>
    </row>
    <row r="309" spans="1:11" x14ac:dyDescent="0.3">
      <c r="A309" t="s">
        <v>306</v>
      </c>
      <c r="B309" t="s">
        <v>603</v>
      </c>
      <c r="C309" t="str">
        <f t="shared" si="13"/>
        <v>39208</v>
      </c>
      <c r="D309" s="8">
        <v>0.28139999999999998</v>
      </c>
      <c r="E309" s="8">
        <v>0.27500000000000002</v>
      </c>
      <c r="F309" s="8">
        <v>0.26590000000000003</v>
      </c>
      <c r="G309" s="8">
        <v>0.27629999999999999</v>
      </c>
      <c r="H309" s="8">
        <v>0.27459999999999996</v>
      </c>
      <c r="I309" s="8">
        <v>0.26700000000000002</v>
      </c>
      <c r="J309" s="8">
        <v>0.26100000000000001</v>
      </c>
      <c r="K309" s="8"/>
    </row>
    <row r="310" spans="1:11" x14ac:dyDescent="0.3">
      <c r="A310" s="55" t="s">
        <v>1024</v>
      </c>
      <c r="B310" s="56" t="s">
        <v>1025</v>
      </c>
      <c r="C310" t="str">
        <f t="shared" ref="C310" si="15">A310</f>
        <v>37902</v>
      </c>
      <c r="D310" s="8"/>
      <c r="E310" s="8"/>
      <c r="F310" s="8"/>
      <c r="G310" s="8"/>
      <c r="H310" s="8"/>
      <c r="I310" s="8"/>
      <c r="J310" s="8">
        <v>0.25409999999999999</v>
      </c>
      <c r="K310" s="8"/>
    </row>
    <row r="311" spans="1:11" x14ac:dyDescent="0.3">
      <c r="A311" t="s">
        <v>153</v>
      </c>
      <c r="B311" t="s">
        <v>449</v>
      </c>
      <c r="C311" t="str">
        <f t="shared" si="13"/>
        <v>21303</v>
      </c>
      <c r="D311" s="8">
        <v>0.29169999999999996</v>
      </c>
      <c r="E311" s="8">
        <v>0.26790000000000003</v>
      </c>
      <c r="F311" s="8">
        <v>0.17420000000000002</v>
      </c>
      <c r="G311" s="8">
        <v>0.17969999999999997</v>
      </c>
      <c r="H311" s="8">
        <v>0.15790000000000004</v>
      </c>
      <c r="I311" s="8">
        <v>0.16120000000000001</v>
      </c>
      <c r="J311" s="8">
        <v>0.23760000000000003</v>
      </c>
      <c r="K311" s="8"/>
    </row>
    <row r="312" spans="1:11" x14ac:dyDescent="0.3">
      <c r="A312" t="s">
        <v>200</v>
      </c>
      <c r="B312" t="s">
        <v>496</v>
      </c>
      <c r="C312" t="str">
        <f t="shared" si="13"/>
        <v>27416</v>
      </c>
      <c r="D312" s="8">
        <v>0.27449999999999997</v>
      </c>
      <c r="E312" s="8">
        <v>0.27580000000000005</v>
      </c>
      <c r="F312" s="8">
        <v>0.27980000000000005</v>
      </c>
      <c r="G312" s="8">
        <v>0.27170000000000005</v>
      </c>
      <c r="H312" s="8">
        <v>0.26939999999999997</v>
      </c>
      <c r="I312" s="8">
        <v>0.26200000000000001</v>
      </c>
      <c r="J312" s="8">
        <v>0.25970000000000004</v>
      </c>
      <c r="K312" s="8"/>
    </row>
    <row r="313" spans="1:11" x14ac:dyDescent="0.3">
      <c r="A313" t="s">
        <v>140</v>
      </c>
      <c r="B313" t="s">
        <v>436</v>
      </c>
      <c r="C313" t="str">
        <f t="shared" si="13"/>
        <v>20405</v>
      </c>
      <c r="D313" s="8">
        <v>0.24990000000000001</v>
      </c>
      <c r="E313" s="8">
        <v>0.18969999999999998</v>
      </c>
      <c r="F313" s="8">
        <v>0.2339</v>
      </c>
      <c r="G313" s="8">
        <v>0.22909999999999997</v>
      </c>
      <c r="H313" s="8">
        <v>0.22670000000000001</v>
      </c>
      <c r="I313" s="8">
        <v>0.23099999999999998</v>
      </c>
      <c r="J313" s="8">
        <v>0.22499999999999998</v>
      </c>
      <c r="K313" s="8"/>
    </row>
    <row r="314" spans="1:11" x14ac:dyDescent="0.3">
      <c r="A314" s="55" t="s">
        <v>1026</v>
      </c>
      <c r="B314" s="56" t="s">
        <v>1027</v>
      </c>
      <c r="C314" t="str">
        <f t="shared" si="13"/>
        <v>17917</v>
      </c>
      <c r="D314" s="8"/>
      <c r="E314" s="8"/>
      <c r="F314" s="8"/>
      <c r="G314" s="8"/>
      <c r="H314" s="8"/>
      <c r="I314" s="8"/>
      <c r="J314" s="8">
        <v>0.2651</v>
      </c>
      <c r="K314" s="8"/>
    </row>
    <row r="315" spans="1:11" x14ac:dyDescent="0.3">
      <c r="A315" t="s">
        <v>160</v>
      </c>
      <c r="B315" t="s">
        <v>456</v>
      </c>
      <c r="C315" t="str">
        <f t="shared" si="13"/>
        <v>22200</v>
      </c>
      <c r="D315" s="8">
        <v>0.22789999999999999</v>
      </c>
      <c r="E315" s="8">
        <v>0.2722</v>
      </c>
      <c r="F315" s="8">
        <v>0.25190000000000001</v>
      </c>
      <c r="G315" s="8">
        <v>0.24439999999999995</v>
      </c>
      <c r="H315" s="8">
        <v>0.25719999999999998</v>
      </c>
      <c r="I315" s="8">
        <v>0.22699999999999998</v>
      </c>
      <c r="J315" s="8">
        <v>0.23450000000000004</v>
      </c>
      <c r="K315" s="8"/>
    </row>
    <row r="316" spans="1:11" x14ac:dyDescent="0.3">
      <c r="A316" t="s">
        <v>182</v>
      </c>
      <c r="B316" t="s">
        <v>478</v>
      </c>
      <c r="C316" t="str">
        <f t="shared" si="13"/>
        <v>25160</v>
      </c>
      <c r="D316" s="8">
        <v>0.24529999999999996</v>
      </c>
      <c r="E316" s="8">
        <v>0.22319999999999995</v>
      </c>
      <c r="F316" s="8">
        <v>0.23260000000000003</v>
      </c>
      <c r="G316" s="8">
        <v>0.2651</v>
      </c>
      <c r="H316" s="8">
        <v>0.31799999999999995</v>
      </c>
      <c r="I316" s="8">
        <v>0.25649999999999995</v>
      </c>
      <c r="J316" s="8">
        <v>0.24750000000000005</v>
      </c>
      <c r="K316" s="8"/>
    </row>
    <row r="317" spans="1:11" x14ac:dyDescent="0.3">
      <c r="A317" t="s">
        <v>77</v>
      </c>
      <c r="B317" t="s">
        <v>373</v>
      </c>
      <c r="C317" t="str">
        <f t="shared" si="13"/>
        <v>13167</v>
      </c>
      <c r="D317" s="8">
        <v>0.17430000000000001</v>
      </c>
      <c r="E317" s="8">
        <v>0.12609999999999999</v>
      </c>
      <c r="F317" s="8">
        <v>0.12819999999999998</v>
      </c>
      <c r="G317" s="8">
        <v>0.13370000000000004</v>
      </c>
      <c r="H317" s="8">
        <v>0.14139999999999997</v>
      </c>
      <c r="I317" s="8">
        <v>0.11080000000000001</v>
      </c>
      <c r="J317" s="8">
        <v>0.14710000000000001</v>
      </c>
      <c r="K317" s="8"/>
    </row>
    <row r="318" spans="1:11" x14ac:dyDescent="0.3">
      <c r="A318" t="s">
        <v>147</v>
      </c>
      <c r="B318" t="s">
        <v>443</v>
      </c>
      <c r="C318" t="str">
        <f t="shared" si="13"/>
        <v>21232</v>
      </c>
      <c r="D318" s="8">
        <v>0.25870000000000004</v>
      </c>
      <c r="E318" s="8">
        <v>0.23960000000000004</v>
      </c>
      <c r="F318" s="8">
        <v>0.31220000000000003</v>
      </c>
      <c r="G318" s="8">
        <v>0.25770000000000004</v>
      </c>
      <c r="H318" s="8">
        <v>0.251</v>
      </c>
      <c r="I318" s="8">
        <v>0.26580000000000004</v>
      </c>
      <c r="J318" s="8">
        <v>0.22319999999999995</v>
      </c>
      <c r="K318" s="8"/>
    </row>
    <row r="319" spans="1:11" x14ac:dyDescent="0.3">
      <c r="A319" t="s">
        <v>89</v>
      </c>
      <c r="B319" t="s">
        <v>385</v>
      </c>
      <c r="C319" t="str">
        <f t="shared" si="13"/>
        <v>14117</v>
      </c>
      <c r="D319" s="8">
        <v>0.32399999999999995</v>
      </c>
      <c r="E319" s="8">
        <v>0.27149999999999996</v>
      </c>
      <c r="F319" s="8">
        <v>0.38360000000000005</v>
      </c>
      <c r="G319" s="8">
        <v>0.2833</v>
      </c>
      <c r="H319" s="8">
        <v>0.13500000000000001</v>
      </c>
      <c r="I319" s="8">
        <v>0.16120000000000001</v>
      </c>
      <c r="J319" s="8">
        <v>0.15920000000000001</v>
      </c>
      <c r="K319" s="8"/>
    </row>
    <row r="320" spans="1:11" x14ac:dyDescent="0.3">
      <c r="A320" t="s">
        <v>132</v>
      </c>
      <c r="B320" t="s">
        <v>428</v>
      </c>
      <c r="C320" t="str">
        <f t="shared" si="13"/>
        <v>20094</v>
      </c>
      <c r="D320" s="8">
        <v>0.24990000000000001</v>
      </c>
      <c r="E320" s="8">
        <v>0.16600000000000004</v>
      </c>
      <c r="F320" s="8">
        <v>0.2339</v>
      </c>
      <c r="G320" s="8">
        <v>0.22909999999999997</v>
      </c>
      <c r="H320" s="8">
        <v>0.22670000000000001</v>
      </c>
      <c r="I320" s="8">
        <v>0.23099999999999998</v>
      </c>
      <c r="J320" s="8">
        <v>0.22499999999999998</v>
      </c>
      <c r="K320" s="8"/>
    </row>
    <row r="321" spans="1:11" x14ac:dyDescent="0.3">
      <c r="A321" t="s">
        <v>51</v>
      </c>
      <c r="B321" t="s">
        <v>347</v>
      </c>
      <c r="C321" t="str">
        <f t="shared" si="13"/>
        <v>08404</v>
      </c>
      <c r="D321" s="8">
        <v>0.25860000000000005</v>
      </c>
      <c r="E321" s="8">
        <v>0.24380000000000002</v>
      </c>
      <c r="F321" s="8">
        <v>0.26629999999999998</v>
      </c>
      <c r="G321" s="8">
        <v>0.25949999999999995</v>
      </c>
      <c r="H321" s="8">
        <v>0.25739999999999996</v>
      </c>
      <c r="I321" s="8">
        <v>0.27580000000000005</v>
      </c>
      <c r="J321" s="8">
        <v>0.25570000000000004</v>
      </c>
      <c r="K321" s="8"/>
    </row>
    <row r="322" spans="1:11" x14ac:dyDescent="0.3">
      <c r="A322" t="s">
        <v>954</v>
      </c>
      <c r="B322" t="s">
        <v>956</v>
      </c>
      <c r="C322" t="str">
        <f t="shared" si="13"/>
        <v>39901</v>
      </c>
      <c r="D322" s="8"/>
      <c r="E322" s="8"/>
      <c r="F322" s="8"/>
      <c r="G322" s="8">
        <v>0.23170000000000002</v>
      </c>
      <c r="H322" s="8">
        <f>H285</f>
        <v>0.2137</v>
      </c>
      <c r="I322" s="8">
        <v>0</v>
      </c>
      <c r="J322" s="8">
        <v>0</v>
      </c>
      <c r="K322" s="8"/>
    </row>
    <row r="323" spans="1:11" x14ac:dyDescent="0.3">
      <c r="A323" t="s">
        <v>295</v>
      </c>
      <c r="B323" t="s">
        <v>592</v>
      </c>
      <c r="C323" t="str">
        <f t="shared" si="13"/>
        <v>39007</v>
      </c>
      <c r="D323" s="8">
        <v>0.32269999999999999</v>
      </c>
      <c r="E323" s="8">
        <v>0.3256</v>
      </c>
      <c r="F323" s="8">
        <v>0.33069999999999999</v>
      </c>
      <c r="G323" s="8">
        <v>0.33819999999999995</v>
      </c>
      <c r="H323" s="8">
        <v>0.34050000000000002</v>
      </c>
      <c r="I323" s="8">
        <v>0.33650000000000002</v>
      </c>
      <c r="J323" s="8">
        <v>0.33940000000000003</v>
      </c>
      <c r="K323" s="8"/>
    </row>
    <row r="324" spans="1:11" x14ac:dyDescent="0.3">
      <c r="A324" t="s">
        <v>256</v>
      </c>
      <c r="B324" t="s">
        <v>553</v>
      </c>
      <c r="C324" t="str">
        <f t="shared" si="13"/>
        <v>34002</v>
      </c>
      <c r="D324" s="8">
        <v>0.28649999999999998</v>
      </c>
      <c r="E324" s="8">
        <v>0.2964</v>
      </c>
      <c r="F324" s="8">
        <v>0.29069999999999996</v>
      </c>
      <c r="G324" s="8">
        <v>0.26670000000000005</v>
      </c>
      <c r="H324" s="8">
        <v>0.25990000000000002</v>
      </c>
      <c r="I324" s="8">
        <v>0.21809999999999996</v>
      </c>
      <c r="J324" s="8">
        <v>0.23109999999999997</v>
      </c>
      <c r="K324" s="8"/>
    </row>
    <row r="325" spans="1:11" x14ac:dyDescent="0.3">
      <c r="A325" t="s">
        <v>304</v>
      </c>
      <c r="B325" t="s">
        <v>601</v>
      </c>
      <c r="C325" t="str">
        <f t="shared" si="13"/>
        <v>39205</v>
      </c>
      <c r="D325" s="8">
        <v>0.25170000000000003</v>
      </c>
      <c r="E325" s="8">
        <v>0.24070000000000003</v>
      </c>
      <c r="F325" s="8">
        <v>0.26770000000000005</v>
      </c>
      <c r="G325" s="8">
        <v>0.26519999999999999</v>
      </c>
      <c r="H325" s="8">
        <v>0.2429</v>
      </c>
      <c r="I325" s="8">
        <v>0.2107</v>
      </c>
      <c r="J325" s="8">
        <v>0.20020000000000004</v>
      </c>
      <c r="K325" s="8"/>
    </row>
    <row r="326" spans="1:11" x14ac:dyDescent="0.3">
      <c r="A326">
        <f>COUNTA(A3:A325)</f>
        <v>323</v>
      </c>
    </row>
  </sheetData>
  <autoFilter ref="A2:J2" xr:uid="{80018193-45D7-4078-B374-D166AB731923}"/>
  <sortState xmlns:xlrd2="http://schemas.microsoft.com/office/spreadsheetml/2017/richdata2" ref="L3:M329">
    <sortCondition ref="L2:L32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Instructions</vt:lpstr>
      <vt:lpstr>2021-22 Class Size Calculator</vt:lpstr>
      <vt:lpstr>2020-21 Class Size Calculator</vt:lpstr>
      <vt:lpstr>2019-20 Class Size Calculator</vt:lpstr>
      <vt:lpstr>2018-19 Class Size Calculator</vt:lpstr>
      <vt:lpstr>2017-18 Class Size Calculator</vt:lpstr>
      <vt:lpstr>District Data as of Jan 2022</vt:lpstr>
      <vt:lpstr>3121% SY</vt:lpstr>
      <vt:lpstr>'2018-19 Class Size Calculator'!Print_Area</vt:lpstr>
      <vt:lpstr>'2019-20 Class Size Calculator'!Print_Area</vt:lpstr>
      <vt:lpstr>'2020-21 Class Size Calculator'!Print_Area</vt:lpstr>
      <vt:lpstr>'2021-22 Class Size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Melissa.Jarmon@k12.wa.us</dc:creator>
  <cp:lastModifiedBy>Melissa Jarmon</cp:lastModifiedBy>
  <cp:lastPrinted>2019-02-28T16:41:09Z</cp:lastPrinted>
  <dcterms:created xsi:type="dcterms:W3CDTF">2015-07-09T14:49:37Z</dcterms:created>
  <dcterms:modified xsi:type="dcterms:W3CDTF">2022-01-25T20:52:58Z</dcterms:modified>
</cp:coreProperties>
</file>